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northlake-my.sharepoint.com/personal/jzagurski_town_northlake_tx_us/Documents/Desktop/2024 Proposed Budget/"/>
    </mc:Choice>
  </mc:AlternateContent>
  <xr:revisionPtr revIDLastSave="578" documentId="8_{569C13D0-6940-4210-9F25-A8BFD8B5B75F}" xr6:coauthVersionLast="47" xr6:coauthVersionMax="47" xr10:uidLastSave="{70F3CCF7-ECC0-46BD-8FC4-6DE819C0697E}"/>
  <bookViews>
    <workbookView xWindow="28680" yWindow="-120" windowWidth="29040" windowHeight="15840" xr2:uid="{71773807-1B00-4F38-9F2E-C4B782459F1C}"/>
  </bookViews>
  <sheets>
    <sheet name="J-Projections" sheetId="1" r:id="rId1"/>
    <sheet name="Sheet2" sheetId="2" state="hidden" r:id="rId2"/>
    <sheet name="C-Projections" sheetId="3" state="hidden" r:id="rId3"/>
    <sheet name="C-Buil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1" l="1"/>
  <c r="AD13" i="1"/>
  <c r="AD8" i="1"/>
  <c r="AD5" i="1"/>
  <c r="Z19" i="1"/>
  <c r="Y22" i="1"/>
  <c r="C2" i="1"/>
  <c r="D2" i="1"/>
  <c r="E2" i="1"/>
  <c r="F2" i="1"/>
  <c r="G2" i="1"/>
  <c r="H2" i="1"/>
  <c r="I2" i="1"/>
  <c r="J2" i="1"/>
  <c r="K2" i="1"/>
  <c r="L2" i="1"/>
  <c r="M2" i="1"/>
  <c r="AC8" i="1" s="1"/>
  <c r="N2" i="1"/>
  <c r="O2" i="1"/>
  <c r="P2" i="1"/>
  <c r="Q2" i="1"/>
  <c r="R2" i="1"/>
  <c r="S2" i="1"/>
  <c r="T2" i="1"/>
  <c r="U2" i="1"/>
  <c r="V2" i="1"/>
  <c r="W2" i="1"/>
  <c r="X2" i="1"/>
  <c r="Y2" i="1"/>
  <c r="AC16" i="1" s="1"/>
  <c r="Z2" i="1"/>
  <c r="AA18" i="1"/>
  <c r="V24" i="1"/>
  <c r="V23" i="1"/>
  <c r="V22" i="1"/>
  <c r="AA9" i="1"/>
  <c r="AC13" i="1" l="1"/>
  <c r="AC5" i="1"/>
  <c r="V18" i="1" l="1"/>
  <c r="U18" i="1"/>
  <c r="H157" i="4"/>
  <c r="Y19" i="1"/>
  <c r="Y18" i="1"/>
  <c r="Z18" i="1"/>
  <c r="Y31" i="1"/>
  <c r="Z15" i="1"/>
  <c r="Z14" i="1"/>
  <c r="AC30" i="1"/>
  <c r="AD30" i="1" s="1"/>
  <c r="AE30" i="1" s="1"/>
  <c r="AF30" i="1" s="1"/>
  <c r="AB29" i="1"/>
  <c r="AC29" i="1" s="1"/>
  <c r="AD29" i="1" s="1"/>
  <c r="AE29" i="1" s="1"/>
  <c r="AF29" i="1" s="1"/>
  <c r="AB30" i="1"/>
  <c r="AB28" i="1"/>
  <c r="AB31" i="1" s="1"/>
  <c r="AA31" i="1"/>
  <c r="Y30" i="1"/>
  <c r="Y15" i="1"/>
  <c r="Y14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W18" i="1"/>
  <c r="X18" i="1"/>
  <c r="AC28" i="1" l="1"/>
  <c r="C19" i="1"/>
  <c r="AC31" i="1" l="1"/>
  <c r="AD28" i="1"/>
  <c r="E2" i="4"/>
  <c r="E3" i="4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E4" i="4"/>
  <c r="E5" i="4"/>
  <c r="E6" i="4"/>
  <c r="E7" i="4"/>
  <c r="E8" i="4"/>
  <c r="E9" i="4"/>
  <c r="F15" i="4" s="1"/>
  <c r="G15" i="4" s="1"/>
  <c r="E10" i="4"/>
  <c r="E11" i="4"/>
  <c r="E12" i="4"/>
  <c r="E13" i="4"/>
  <c r="E14" i="4"/>
  <c r="F18" i="4" s="1"/>
  <c r="E15" i="4"/>
  <c r="I15" i="4"/>
  <c r="E16" i="4"/>
  <c r="E17" i="4"/>
  <c r="I17" i="4" s="1"/>
  <c r="E18" i="4"/>
  <c r="I18" i="4" s="1"/>
  <c r="E19" i="4"/>
  <c r="E20" i="4"/>
  <c r="E21" i="4"/>
  <c r="F32" i="4" s="1"/>
  <c r="E22" i="4"/>
  <c r="I22" i="4" s="1"/>
  <c r="E23" i="4"/>
  <c r="E24" i="4"/>
  <c r="I24" i="4"/>
  <c r="E25" i="4"/>
  <c r="I25" i="4" s="1"/>
  <c r="E26" i="4"/>
  <c r="E27" i="4"/>
  <c r="E28" i="4"/>
  <c r="E29" i="4"/>
  <c r="F40" i="4" s="1"/>
  <c r="E30" i="4"/>
  <c r="E31" i="4"/>
  <c r="E32" i="4"/>
  <c r="E33" i="4"/>
  <c r="I33" i="4" s="1"/>
  <c r="E34" i="4"/>
  <c r="E35" i="4"/>
  <c r="E36" i="4"/>
  <c r="E37" i="4"/>
  <c r="I37" i="4" s="1"/>
  <c r="E38" i="4"/>
  <c r="E39" i="4"/>
  <c r="I39" i="4" s="1"/>
  <c r="E40" i="4"/>
  <c r="E41" i="4"/>
  <c r="E42" i="4"/>
  <c r="E43" i="4"/>
  <c r="I43" i="4"/>
  <c r="E44" i="4"/>
  <c r="E45" i="4"/>
  <c r="I45" i="4" s="1"/>
  <c r="E46" i="4"/>
  <c r="E47" i="4"/>
  <c r="I47" i="4" s="1"/>
  <c r="E48" i="4"/>
  <c r="E49" i="4"/>
  <c r="I49" i="4"/>
  <c r="E50" i="4"/>
  <c r="E51" i="4"/>
  <c r="I51" i="4"/>
  <c r="E52" i="4"/>
  <c r="E53" i="4"/>
  <c r="I53" i="4" s="1"/>
  <c r="E54" i="4"/>
  <c r="E55" i="4"/>
  <c r="I55" i="4" s="1"/>
  <c r="E56" i="4"/>
  <c r="E57" i="4"/>
  <c r="I57" i="4"/>
  <c r="E58" i="4"/>
  <c r="E59" i="4"/>
  <c r="I59" i="4" s="1"/>
  <c r="E60" i="4"/>
  <c r="E61" i="4"/>
  <c r="I61" i="4" s="1"/>
  <c r="E62" i="4"/>
  <c r="E63" i="4"/>
  <c r="I63" i="4" s="1"/>
  <c r="E64" i="4"/>
  <c r="E65" i="4"/>
  <c r="I65" i="4"/>
  <c r="E66" i="4"/>
  <c r="E67" i="4"/>
  <c r="I67" i="4" s="1"/>
  <c r="E68" i="4"/>
  <c r="E69" i="4"/>
  <c r="I69" i="4" s="1"/>
  <c r="E70" i="4"/>
  <c r="E71" i="4"/>
  <c r="I71" i="4" s="1"/>
  <c r="E72" i="4"/>
  <c r="E73" i="4"/>
  <c r="I73" i="4"/>
  <c r="E74" i="4"/>
  <c r="E75" i="4"/>
  <c r="I75" i="4" s="1"/>
  <c r="E76" i="4"/>
  <c r="E77" i="4"/>
  <c r="I77" i="4" s="1"/>
  <c r="E78" i="4"/>
  <c r="E79" i="4"/>
  <c r="I79" i="4" s="1"/>
  <c r="E80" i="4"/>
  <c r="E81" i="4"/>
  <c r="I81" i="4"/>
  <c r="E82" i="4"/>
  <c r="E83" i="4"/>
  <c r="I83" i="4" s="1"/>
  <c r="E84" i="4"/>
  <c r="E85" i="4"/>
  <c r="I85" i="4" s="1"/>
  <c r="E86" i="4"/>
  <c r="E87" i="4"/>
  <c r="I87" i="4" s="1"/>
  <c r="E88" i="4"/>
  <c r="E89" i="4"/>
  <c r="I89" i="4"/>
  <c r="E90" i="4"/>
  <c r="E91" i="4"/>
  <c r="I91" i="4" s="1"/>
  <c r="E92" i="4"/>
  <c r="E93" i="4"/>
  <c r="I93" i="4" s="1"/>
  <c r="E94" i="4"/>
  <c r="E95" i="4"/>
  <c r="I95" i="4" s="1"/>
  <c r="E96" i="4"/>
  <c r="E97" i="4"/>
  <c r="I97" i="4"/>
  <c r="E98" i="4"/>
  <c r="E99" i="4"/>
  <c r="I99" i="4" s="1"/>
  <c r="E100" i="4"/>
  <c r="E101" i="4"/>
  <c r="I101" i="4"/>
  <c r="E102" i="4"/>
  <c r="E103" i="4"/>
  <c r="I103" i="4" s="1"/>
  <c r="E104" i="4"/>
  <c r="E105" i="4"/>
  <c r="I105" i="4"/>
  <c r="E106" i="4"/>
  <c r="E107" i="4"/>
  <c r="I107" i="4" s="1"/>
  <c r="E108" i="4"/>
  <c r="E109" i="4"/>
  <c r="I109" i="4"/>
  <c r="E110" i="4"/>
  <c r="E111" i="4"/>
  <c r="I111" i="4" s="1"/>
  <c r="E112" i="4"/>
  <c r="I124" i="4" s="1"/>
  <c r="E113" i="4"/>
  <c r="I113" i="4"/>
  <c r="E114" i="4"/>
  <c r="E115" i="4"/>
  <c r="F122" i="4" s="1"/>
  <c r="E116" i="4"/>
  <c r="E117" i="4"/>
  <c r="I117" i="4"/>
  <c r="E118" i="4"/>
  <c r="E119" i="4"/>
  <c r="I119" i="4" s="1"/>
  <c r="E120" i="4"/>
  <c r="E121" i="4"/>
  <c r="I121" i="4"/>
  <c r="I123" i="4"/>
  <c r="I125" i="4"/>
  <c r="E2" i="3"/>
  <c r="F2" i="3"/>
  <c r="G2" i="3"/>
  <c r="H2" i="3"/>
  <c r="I2" i="3"/>
  <c r="K2" i="3"/>
  <c r="L2" i="3"/>
  <c r="M2" i="3"/>
  <c r="N2" i="3"/>
  <c r="O2" i="3"/>
  <c r="S2" i="3"/>
  <c r="T2" i="3"/>
  <c r="U2" i="3"/>
  <c r="B18" i="3"/>
  <c r="C18" i="3"/>
  <c r="D18" i="3"/>
  <c r="D2" i="3" s="1"/>
  <c r="E18" i="3"/>
  <c r="F18" i="3"/>
  <c r="G18" i="3"/>
  <c r="H18" i="3"/>
  <c r="I18" i="3"/>
  <c r="J18" i="3"/>
  <c r="J2" i="3" s="1"/>
  <c r="K18" i="3"/>
  <c r="L18" i="3"/>
  <c r="M18" i="3"/>
  <c r="N18" i="3"/>
  <c r="O18" i="3"/>
  <c r="P18" i="3"/>
  <c r="P2" i="3" s="1"/>
  <c r="Q18" i="3"/>
  <c r="Q2" i="3" s="1"/>
  <c r="R18" i="3"/>
  <c r="R2" i="3" s="1"/>
  <c r="S18" i="3"/>
  <c r="T18" i="3"/>
  <c r="U18" i="3"/>
  <c r="V18" i="3"/>
  <c r="V2" i="3" s="1"/>
  <c r="W18" i="3"/>
  <c r="W2" i="3" s="1"/>
  <c r="X18" i="3"/>
  <c r="X2" i="3" s="1"/>
  <c r="Y18" i="3"/>
  <c r="Z18" i="3"/>
  <c r="AA18" i="3"/>
  <c r="I14" i="2"/>
  <c r="H13" i="2"/>
  <c r="I107" i="2"/>
  <c r="I121" i="2"/>
  <c r="H121" i="2"/>
  <c r="G121" i="2"/>
  <c r="F121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25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3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2" i="2"/>
  <c r="Z28" i="1" l="1"/>
  <c r="Z29" i="1" s="1"/>
  <c r="Y23" i="1"/>
  <c r="Z23" i="1" s="1"/>
  <c r="Y24" i="1"/>
  <c r="AE28" i="1"/>
  <c r="AD31" i="1"/>
  <c r="X19" i="1"/>
  <c r="U19" i="1"/>
  <c r="R19" i="1"/>
  <c r="Q19" i="1"/>
  <c r="P19" i="1"/>
  <c r="I19" i="1"/>
  <c r="F19" i="1"/>
  <c r="E19" i="1"/>
  <c r="D19" i="1"/>
  <c r="T19" i="1"/>
  <c r="H19" i="1"/>
  <c r="S19" i="1"/>
  <c r="G19" i="1"/>
  <c r="O19" i="1"/>
  <c r="N19" i="1"/>
  <c r="M19" i="1"/>
  <c r="L19" i="1"/>
  <c r="W19" i="1"/>
  <c r="K19" i="1"/>
  <c r="V19" i="1"/>
  <c r="J19" i="1"/>
  <c r="G110" i="4"/>
  <c r="G60" i="4"/>
  <c r="F38" i="4"/>
  <c r="G38" i="4" s="1"/>
  <c r="F21" i="4"/>
  <c r="G21" i="4" s="1"/>
  <c r="I115" i="4"/>
  <c r="F46" i="4"/>
  <c r="F118" i="4"/>
  <c r="G118" i="4" s="1"/>
  <c r="F110" i="4"/>
  <c r="F102" i="4"/>
  <c r="G102" i="4" s="1"/>
  <c r="F94" i="4"/>
  <c r="F86" i="4"/>
  <c r="F78" i="4"/>
  <c r="G78" i="4" s="1"/>
  <c r="F70" i="4"/>
  <c r="F62" i="4"/>
  <c r="G62" i="4" s="1"/>
  <c r="F54" i="4"/>
  <c r="F124" i="4"/>
  <c r="G74" i="4"/>
  <c r="G58" i="4"/>
  <c r="F36" i="4"/>
  <c r="G36" i="4" s="1"/>
  <c r="I41" i="4"/>
  <c r="F44" i="4"/>
  <c r="G16" i="4"/>
  <c r="F19" i="4"/>
  <c r="F116" i="4"/>
  <c r="G116" i="4" s="1"/>
  <c r="F108" i="4"/>
  <c r="F100" i="4"/>
  <c r="F92" i="4"/>
  <c r="G92" i="4" s="1"/>
  <c r="F84" i="4"/>
  <c r="F76" i="4"/>
  <c r="F68" i="4"/>
  <c r="G68" i="4" s="1"/>
  <c r="F60" i="4"/>
  <c r="F52" i="4"/>
  <c r="G52" i="4" s="1"/>
  <c r="G70" i="4"/>
  <c r="G104" i="4"/>
  <c r="F42" i="4"/>
  <c r="G42" i="4" s="1"/>
  <c r="F16" i="4"/>
  <c r="G94" i="4"/>
  <c r="F114" i="4"/>
  <c r="F106" i="4"/>
  <c r="G106" i="4" s="1"/>
  <c r="F98" i="4"/>
  <c r="G98" i="4" s="1"/>
  <c r="F90" i="4"/>
  <c r="F82" i="4"/>
  <c r="G82" i="4" s="1"/>
  <c r="F74" i="4"/>
  <c r="F66" i="4"/>
  <c r="G66" i="4" s="1"/>
  <c r="F58" i="4"/>
  <c r="F50" i="4"/>
  <c r="G50" i="4" s="1"/>
  <c r="I29" i="4"/>
  <c r="F14" i="4"/>
  <c r="G14" i="4"/>
  <c r="F13" i="4"/>
  <c r="G13" i="4" s="1"/>
  <c r="F120" i="4"/>
  <c r="G120" i="4" s="1"/>
  <c r="F112" i="4"/>
  <c r="F104" i="4"/>
  <c r="F96" i="4"/>
  <c r="G96" i="4" s="1"/>
  <c r="F88" i="4"/>
  <c r="F80" i="4"/>
  <c r="G80" i="4" s="1"/>
  <c r="F72" i="4"/>
  <c r="G72" i="4" s="1"/>
  <c r="F64" i="4"/>
  <c r="F56" i="4"/>
  <c r="F48" i="4"/>
  <c r="I27" i="4"/>
  <c r="I31" i="4"/>
  <c r="F24" i="4"/>
  <c r="G24" i="4" s="1"/>
  <c r="I14" i="4"/>
  <c r="G54" i="4"/>
  <c r="G46" i="4"/>
  <c r="G44" i="4"/>
  <c r="G32" i="4"/>
  <c r="G86" i="4"/>
  <c r="G64" i="4"/>
  <c r="G56" i="4"/>
  <c r="G48" i="4"/>
  <c r="G40" i="4"/>
  <c r="G100" i="4"/>
  <c r="G88" i="4"/>
  <c r="G108" i="4"/>
  <c r="G90" i="4"/>
  <c r="G84" i="4"/>
  <c r="G76" i="4"/>
  <c r="F23" i="4"/>
  <c r="G23" i="4" s="1"/>
  <c r="I20" i="4"/>
  <c r="G18" i="4"/>
  <c r="F121" i="4"/>
  <c r="G121" i="4" s="1"/>
  <c r="F119" i="4"/>
  <c r="G119" i="4" s="1"/>
  <c r="F117" i="4"/>
  <c r="G117" i="4" s="1"/>
  <c r="F115" i="4"/>
  <c r="G115" i="4" s="1"/>
  <c r="F113" i="4"/>
  <c r="G113" i="4" s="1"/>
  <c r="F111" i="4"/>
  <c r="G111" i="4" s="1"/>
  <c r="F109" i="4"/>
  <c r="G109" i="4" s="1"/>
  <c r="F107" i="4"/>
  <c r="G107" i="4" s="1"/>
  <c r="F105" i="4"/>
  <c r="G105" i="4" s="1"/>
  <c r="F103" i="4"/>
  <c r="G103" i="4" s="1"/>
  <c r="F101" i="4"/>
  <c r="G101" i="4" s="1"/>
  <c r="F99" i="4"/>
  <c r="G99" i="4" s="1"/>
  <c r="F97" i="4"/>
  <c r="G97" i="4" s="1"/>
  <c r="F95" i="4"/>
  <c r="G95" i="4" s="1"/>
  <c r="F93" i="4"/>
  <c r="G93" i="4" s="1"/>
  <c r="F91" i="4"/>
  <c r="G91" i="4" s="1"/>
  <c r="F89" i="4"/>
  <c r="G89" i="4" s="1"/>
  <c r="F87" i="4"/>
  <c r="G87" i="4" s="1"/>
  <c r="F85" i="4"/>
  <c r="G85" i="4" s="1"/>
  <c r="F83" i="4"/>
  <c r="G83" i="4" s="1"/>
  <c r="F81" i="4"/>
  <c r="G81" i="4" s="1"/>
  <c r="F79" i="4"/>
  <c r="G79" i="4" s="1"/>
  <c r="F77" i="4"/>
  <c r="G77" i="4" s="1"/>
  <c r="F75" i="4"/>
  <c r="G75" i="4" s="1"/>
  <c r="F73" i="4"/>
  <c r="G73" i="4" s="1"/>
  <c r="F71" i="4"/>
  <c r="G71" i="4" s="1"/>
  <c r="F69" i="4"/>
  <c r="G69" i="4" s="1"/>
  <c r="F67" i="4"/>
  <c r="G67" i="4" s="1"/>
  <c r="F65" i="4"/>
  <c r="G65" i="4" s="1"/>
  <c r="F63" i="4"/>
  <c r="G63" i="4" s="1"/>
  <c r="F61" i="4"/>
  <c r="G61" i="4" s="1"/>
  <c r="F59" i="4"/>
  <c r="G59" i="4" s="1"/>
  <c r="F57" i="4"/>
  <c r="G57" i="4" s="1"/>
  <c r="F55" i="4"/>
  <c r="G55" i="4" s="1"/>
  <c r="F53" i="4"/>
  <c r="G53" i="4" s="1"/>
  <c r="F51" i="4"/>
  <c r="G51" i="4" s="1"/>
  <c r="F49" i="4"/>
  <c r="G49" i="4" s="1"/>
  <c r="F47" i="4"/>
  <c r="G47" i="4" s="1"/>
  <c r="F45" i="4"/>
  <c r="G45" i="4" s="1"/>
  <c r="F43" i="4"/>
  <c r="G43" i="4" s="1"/>
  <c r="F41" i="4"/>
  <c r="G41" i="4" s="1"/>
  <c r="F39" i="4"/>
  <c r="G39" i="4" s="1"/>
  <c r="F37" i="4"/>
  <c r="G37" i="4" s="1"/>
  <c r="F35" i="4"/>
  <c r="G35" i="4" s="1"/>
  <c r="F33" i="4"/>
  <c r="G33" i="4" s="1"/>
  <c r="F31" i="4"/>
  <c r="G31" i="4" s="1"/>
  <c r="F29" i="4"/>
  <c r="G29" i="4" s="1"/>
  <c r="F27" i="4"/>
  <c r="G27" i="4" s="1"/>
  <c r="F25" i="4"/>
  <c r="G25" i="4" s="1"/>
  <c r="F20" i="4"/>
  <c r="G20" i="4" s="1"/>
  <c r="F123" i="4"/>
  <c r="I120" i="4"/>
  <c r="I118" i="4"/>
  <c r="I116" i="4"/>
  <c r="J122" i="4" s="1"/>
  <c r="I114" i="4"/>
  <c r="I112" i="4"/>
  <c r="I110" i="4"/>
  <c r="I108" i="4"/>
  <c r="I106" i="4"/>
  <c r="I104" i="4"/>
  <c r="I102" i="4"/>
  <c r="I100" i="4"/>
  <c r="I98" i="4"/>
  <c r="I96" i="4"/>
  <c r="I94" i="4"/>
  <c r="I92" i="4"/>
  <c r="I90" i="4"/>
  <c r="I88" i="4"/>
  <c r="I86" i="4"/>
  <c r="I84" i="4"/>
  <c r="I82" i="4"/>
  <c r="I80" i="4"/>
  <c r="I78" i="4"/>
  <c r="I76" i="4"/>
  <c r="I74" i="4"/>
  <c r="I72" i="4"/>
  <c r="I70" i="4"/>
  <c r="I68" i="4"/>
  <c r="I66" i="4"/>
  <c r="I64" i="4"/>
  <c r="I62" i="4"/>
  <c r="I60" i="4"/>
  <c r="I58" i="4"/>
  <c r="I56" i="4"/>
  <c r="I54" i="4"/>
  <c r="I52" i="4"/>
  <c r="I50" i="4"/>
  <c r="I48" i="4"/>
  <c r="I46" i="4"/>
  <c r="I44" i="4"/>
  <c r="I42" i="4"/>
  <c r="I40" i="4"/>
  <c r="I38" i="4"/>
  <c r="I36" i="4"/>
  <c r="I34" i="4"/>
  <c r="I32" i="4"/>
  <c r="I30" i="4"/>
  <c r="I28" i="4"/>
  <c r="I26" i="4"/>
  <c r="F22" i="4"/>
  <c r="G22" i="4" s="1"/>
  <c r="I19" i="4"/>
  <c r="F125" i="4"/>
  <c r="I122" i="4"/>
  <c r="F17" i="4"/>
  <c r="G17" i="4" s="1"/>
  <c r="G114" i="4"/>
  <c r="G112" i="4"/>
  <c r="I21" i="4"/>
  <c r="G19" i="4"/>
  <c r="F34" i="4"/>
  <c r="G34" i="4" s="1"/>
  <c r="F30" i="4"/>
  <c r="G30" i="4" s="1"/>
  <c r="F28" i="4"/>
  <c r="G28" i="4" s="1"/>
  <c r="F26" i="4"/>
  <c r="G26" i="4" s="1"/>
  <c r="I16" i="4"/>
  <c r="I23" i="4"/>
  <c r="I35" i="4"/>
  <c r="AC9" i="3"/>
  <c r="AC6" i="3"/>
  <c r="AC2" i="3"/>
  <c r="AD2" i="3"/>
  <c r="G105" i="2"/>
  <c r="G89" i="2"/>
  <c r="G73" i="2"/>
  <c r="G57" i="2"/>
  <c r="G19" i="2"/>
  <c r="H19" i="2" s="1"/>
  <c r="G85" i="2"/>
  <c r="H85" i="2" s="1"/>
  <c r="G69" i="2"/>
  <c r="H69" i="2" s="1"/>
  <c r="G119" i="2"/>
  <c r="H119" i="2" s="1"/>
  <c r="G111" i="2"/>
  <c r="H111" i="2" s="1"/>
  <c r="G79" i="2"/>
  <c r="G55" i="2"/>
  <c r="H55" i="2" s="1"/>
  <c r="G47" i="2"/>
  <c r="G23" i="2"/>
  <c r="H23" i="2" s="1"/>
  <c r="G15" i="2"/>
  <c r="H15" i="2" s="1"/>
  <c r="G98" i="2"/>
  <c r="H98" i="2" s="1"/>
  <c r="G86" i="2"/>
  <c r="H86" i="2" s="1"/>
  <c r="G95" i="2"/>
  <c r="H95" i="2" s="1"/>
  <c r="G66" i="2"/>
  <c r="H66" i="2"/>
  <c r="G97" i="2"/>
  <c r="H97" i="2" s="1"/>
  <c r="G81" i="2"/>
  <c r="H81" i="2" s="1"/>
  <c r="G65" i="2"/>
  <c r="H65" i="2" s="1"/>
  <c r="G107" i="2"/>
  <c r="H107" i="2" s="1"/>
  <c r="G83" i="2"/>
  <c r="G75" i="2"/>
  <c r="H75" i="2" s="1"/>
  <c r="G67" i="2"/>
  <c r="H67" i="2" s="1"/>
  <c r="G43" i="2"/>
  <c r="H43" i="2" s="1"/>
  <c r="G35" i="2"/>
  <c r="H35" i="2" s="1"/>
  <c r="G114" i="2"/>
  <c r="H114" i="2" s="1"/>
  <c r="G102" i="2"/>
  <c r="H102" i="2" s="1"/>
  <c r="G90" i="2"/>
  <c r="H90" i="2" s="1"/>
  <c r="G99" i="2"/>
  <c r="H99" i="2" s="1"/>
  <c r="G78" i="2"/>
  <c r="G87" i="2"/>
  <c r="H87" i="2" s="1"/>
  <c r="H78" i="2"/>
  <c r="G70" i="2"/>
  <c r="H70" i="2" s="1"/>
  <c r="G58" i="2"/>
  <c r="H58" i="2" s="1"/>
  <c r="G50" i="2"/>
  <c r="H50" i="2" s="1"/>
  <c r="G59" i="2"/>
  <c r="H59" i="2" s="1"/>
  <c r="G42" i="2"/>
  <c r="G51" i="2"/>
  <c r="H51" i="2" s="1"/>
  <c r="H42" i="2"/>
  <c r="G26" i="2"/>
  <c r="H26" i="2" s="1"/>
  <c r="H105" i="2"/>
  <c r="H89" i="2"/>
  <c r="H73" i="2"/>
  <c r="H57" i="2"/>
  <c r="G41" i="2"/>
  <c r="H41" i="2" s="1"/>
  <c r="G33" i="2"/>
  <c r="H33" i="2" s="1"/>
  <c r="G110" i="2"/>
  <c r="H110" i="2" s="1"/>
  <c r="G94" i="2"/>
  <c r="H94" i="2" s="1"/>
  <c r="G54" i="2"/>
  <c r="H54" i="2" s="1"/>
  <c r="G46" i="2"/>
  <c r="H46" i="2" s="1"/>
  <c r="G34" i="2"/>
  <c r="H34" i="2" s="1"/>
  <c r="G53" i="2"/>
  <c r="H53" i="2" s="1"/>
  <c r="G37" i="2"/>
  <c r="H37" i="2" s="1"/>
  <c r="G21" i="2"/>
  <c r="H21" i="2" s="1"/>
  <c r="G118" i="2"/>
  <c r="H118" i="2" s="1"/>
  <c r="G106" i="2"/>
  <c r="H106" i="2" s="1"/>
  <c r="G115" i="2"/>
  <c r="H115" i="2" s="1"/>
  <c r="G103" i="2"/>
  <c r="H103" i="2" s="1"/>
  <c r="G82" i="2"/>
  <c r="H82" i="2" s="1"/>
  <c r="G91" i="2"/>
  <c r="H91" i="2" s="1"/>
  <c r="G74" i="2"/>
  <c r="H74" i="2" s="1"/>
  <c r="G62" i="2"/>
  <c r="H62" i="2" s="1"/>
  <c r="G71" i="2"/>
  <c r="H71" i="2" s="1"/>
  <c r="G63" i="2"/>
  <c r="H63" i="2" s="1"/>
  <c r="G38" i="2"/>
  <c r="H38" i="2" s="1"/>
  <c r="G39" i="2"/>
  <c r="H39" i="2" s="1"/>
  <c r="G22" i="2"/>
  <c r="H22" i="2" s="1"/>
  <c r="G31" i="2"/>
  <c r="H31" i="2" s="1"/>
  <c r="G18" i="2"/>
  <c r="H18" i="2" s="1"/>
  <c r="G27" i="2"/>
  <c r="H27" i="2" s="1"/>
  <c r="G14" i="2"/>
  <c r="H14" i="2" s="1"/>
  <c r="G120" i="2"/>
  <c r="H120" i="2" s="1"/>
  <c r="G116" i="2"/>
  <c r="H116" i="2" s="1"/>
  <c r="G108" i="2"/>
  <c r="H108" i="2" s="1"/>
  <c r="G104" i="2"/>
  <c r="H104" i="2" s="1"/>
  <c r="G100" i="2"/>
  <c r="H100" i="2" s="1"/>
  <c r="G92" i="2"/>
  <c r="H92" i="2" s="1"/>
  <c r="G88" i="2"/>
  <c r="H88" i="2" s="1"/>
  <c r="G84" i="2"/>
  <c r="H84" i="2" s="1"/>
  <c r="G76" i="2"/>
  <c r="H76" i="2" s="1"/>
  <c r="G72" i="2"/>
  <c r="H72" i="2" s="1"/>
  <c r="G68" i="2"/>
  <c r="H68" i="2" s="1"/>
  <c r="G60" i="2"/>
  <c r="H60" i="2" s="1"/>
  <c r="G56" i="2"/>
  <c r="H56" i="2" s="1"/>
  <c r="G52" i="2"/>
  <c r="H52" i="2" s="1"/>
  <c r="G44" i="2"/>
  <c r="H44" i="2" s="1"/>
  <c r="G40" i="2"/>
  <c r="H40" i="2" s="1"/>
  <c r="G36" i="2"/>
  <c r="H36" i="2" s="1"/>
  <c r="G28" i="2"/>
  <c r="H28" i="2" s="1"/>
  <c r="G24" i="2"/>
  <c r="H24" i="2" s="1"/>
  <c r="G20" i="2"/>
  <c r="H20" i="2" s="1"/>
  <c r="G16" i="2"/>
  <c r="H16" i="2" s="1"/>
  <c r="G17" i="2"/>
  <c r="H17" i="2" s="1"/>
  <c r="G13" i="2"/>
  <c r="G117" i="2"/>
  <c r="H117" i="2" s="1"/>
  <c r="G109" i="2"/>
  <c r="H109" i="2" s="1"/>
  <c r="G101" i="2"/>
  <c r="H101" i="2" s="1"/>
  <c r="G93" i="2"/>
  <c r="H93" i="2" s="1"/>
  <c r="G77" i="2"/>
  <c r="H77" i="2" s="1"/>
  <c r="G61" i="2"/>
  <c r="H61" i="2" s="1"/>
  <c r="G45" i="2"/>
  <c r="H45" i="2" s="1"/>
  <c r="G30" i="2"/>
  <c r="H30" i="2" s="1"/>
  <c r="G113" i="2"/>
  <c r="H113" i="2" s="1"/>
  <c r="G49" i="2"/>
  <c r="H49" i="2" s="1"/>
  <c r="G29" i="2"/>
  <c r="H29" i="2" s="1"/>
  <c r="G25" i="2"/>
  <c r="H25" i="2" s="1"/>
  <c r="H83" i="2"/>
  <c r="H79" i="2"/>
  <c r="H47" i="2"/>
  <c r="G112" i="2"/>
  <c r="H112" i="2" s="1"/>
  <c r="G96" i="2"/>
  <c r="H96" i="2" s="1"/>
  <c r="G80" i="2"/>
  <c r="H80" i="2" s="1"/>
  <c r="G64" i="2"/>
  <c r="H64" i="2" s="1"/>
  <c r="G48" i="2"/>
  <c r="H48" i="2" s="1"/>
  <c r="G32" i="2"/>
  <c r="H32" i="2" s="1"/>
  <c r="Z22" i="1" l="1"/>
  <c r="Y21" i="1"/>
  <c r="AF28" i="1"/>
  <c r="AF31" i="1" s="1"/>
  <c r="AE31" i="1"/>
  <c r="G128" i="4"/>
  <c r="G122" i="4"/>
  <c r="G134" i="4" s="1"/>
  <c r="E134" i="4" s="1"/>
  <c r="G131" i="4"/>
  <c r="J43" i="4"/>
  <c r="J32" i="4"/>
  <c r="G126" i="4"/>
  <c r="G138" i="4" s="1"/>
  <c r="J26" i="4"/>
  <c r="J29" i="4"/>
  <c r="G140" i="4"/>
  <c r="E128" i="4"/>
  <c r="J111" i="4"/>
  <c r="J110" i="4"/>
  <c r="J79" i="4"/>
  <c r="J78" i="4"/>
  <c r="J37" i="4"/>
  <c r="J36" i="4"/>
  <c r="J61" i="4"/>
  <c r="J60" i="4"/>
  <c r="J85" i="4"/>
  <c r="J84" i="4"/>
  <c r="J109" i="4"/>
  <c r="J108" i="4"/>
  <c r="G129" i="4"/>
  <c r="J39" i="4"/>
  <c r="J38" i="4"/>
  <c r="G146" i="4"/>
  <c r="E146" i="4" s="1"/>
  <c r="G124" i="4"/>
  <c r="G136" i="4" s="1"/>
  <c r="J41" i="4"/>
  <c r="J40" i="4"/>
  <c r="J65" i="4"/>
  <c r="J64" i="4"/>
  <c r="J89" i="4"/>
  <c r="J88" i="4"/>
  <c r="J113" i="4"/>
  <c r="J112" i="4"/>
  <c r="G133" i="4"/>
  <c r="J67" i="4"/>
  <c r="J66" i="4"/>
  <c r="J28" i="4"/>
  <c r="J45" i="4"/>
  <c r="J44" i="4"/>
  <c r="J69" i="4"/>
  <c r="J68" i="4"/>
  <c r="J93" i="4"/>
  <c r="J92" i="4"/>
  <c r="J117" i="4"/>
  <c r="J116" i="4"/>
  <c r="E131" i="4"/>
  <c r="G143" i="4"/>
  <c r="J115" i="4"/>
  <c r="J114" i="4"/>
  <c r="J46" i="4"/>
  <c r="J47" i="4"/>
  <c r="J71" i="4"/>
  <c r="J70" i="4"/>
  <c r="J95" i="4"/>
  <c r="J94" i="4"/>
  <c r="J119" i="4"/>
  <c r="J118" i="4"/>
  <c r="J31" i="4"/>
  <c r="G130" i="4"/>
  <c r="J34" i="4"/>
  <c r="J49" i="4"/>
  <c r="J48" i="4"/>
  <c r="J73" i="4"/>
  <c r="J72" i="4"/>
  <c r="J97" i="4"/>
  <c r="J96" i="4"/>
  <c r="J121" i="4"/>
  <c r="J120" i="4"/>
  <c r="J27" i="4"/>
  <c r="J51" i="4"/>
  <c r="J50" i="4"/>
  <c r="J75" i="4"/>
  <c r="J74" i="4"/>
  <c r="J99" i="4"/>
  <c r="J98" i="4"/>
  <c r="J123" i="4"/>
  <c r="J25" i="4"/>
  <c r="G132" i="4"/>
  <c r="J87" i="4"/>
  <c r="J86" i="4"/>
  <c r="J91" i="4"/>
  <c r="J90" i="4"/>
  <c r="J53" i="4"/>
  <c r="J52" i="4"/>
  <c r="J77" i="4"/>
  <c r="J76" i="4"/>
  <c r="J101" i="4"/>
  <c r="J100" i="4"/>
  <c r="J125" i="4"/>
  <c r="J42" i="4"/>
  <c r="J33" i="4"/>
  <c r="J55" i="4"/>
  <c r="J54" i="4"/>
  <c r="J103" i="4"/>
  <c r="J102" i="4"/>
  <c r="J30" i="4"/>
  <c r="J105" i="4"/>
  <c r="J104" i="4"/>
  <c r="G125" i="4"/>
  <c r="G137" i="4" s="1"/>
  <c r="J35" i="4"/>
  <c r="J63" i="4"/>
  <c r="J62" i="4"/>
  <c r="G123" i="4"/>
  <c r="G135" i="4" s="1"/>
  <c r="J124" i="4"/>
  <c r="J57" i="4"/>
  <c r="J56" i="4"/>
  <c r="J81" i="4"/>
  <c r="J80" i="4"/>
  <c r="J59" i="4"/>
  <c r="J58" i="4"/>
  <c r="J83" i="4"/>
  <c r="J82" i="4"/>
  <c r="J107" i="4"/>
  <c r="J106" i="4"/>
  <c r="G127" i="4"/>
  <c r="Y20" i="3"/>
  <c r="Y21" i="3"/>
  <c r="Y22" i="3"/>
  <c r="Z30" i="1" l="1"/>
  <c r="E126" i="4"/>
  <c r="G142" i="4"/>
  <c r="E130" i="4"/>
  <c r="I126" i="4"/>
  <c r="F126" i="4"/>
  <c r="G148" i="4"/>
  <c r="E148" i="4" s="1"/>
  <c r="E136" i="4"/>
  <c r="E135" i="4"/>
  <c r="G147" i="4"/>
  <c r="E147" i="4" s="1"/>
  <c r="I147" i="4" s="1"/>
  <c r="I146" i="4"/>
  <c r="E127" i="4"/>
  <c r="G139" i="4"/>
  <c r="E133" i="4"/>
  <c r="G145" i="4"/>
  <c r="G150" i="4"/>
  <c r="E150" i="4" s="1"/>
  <c r="E138" i="4"/>
  <c r="I131" i="4"/>
  <c r="I134" i="4"/>
  <c r="G144" i="4"/>
  <c r="E132" i="4"/>
  <c r="E143" i="4"/>
  <c r="G155" i="4"/>
  <c r="E155" i="4" s="1"/>
  <c r="I155" i="4" s="1"/>
  <c r="E129" i="4"/>
  <c r="G141" i="4"/>
  <c r="G152" i="4"/>
  <c r="E152" i="4" s="1"/>
  <c r="E140" i="4"/>
  <c r="I128" i="4"/>
  <c r="E137" i="4"/>
  <c r="G149" i="4"/>
  <c r="E149" i="4" s="1"/>
  <c r="I149" i="4" s="1"/>
  <c r="Z31" i="1" l="1"/>
  <c r="Z24" i="1"/>
  <c r="F137" i="4"/>
  <c r="F130" i="4"/>
  <c r="I133" i="4"/>
  <c r="F129" i="4"/>
  <c r="G156" i="4"/>
  <c r="E156" i="4" s="1"/>
  <c r="E144" i="4"/>
  <c r="F136" i="4"/>
  <c r="I143" i="4"/>
  <c r="F134" i="4"/>
  <c r="I132" i="4"/>
  <c r="I137" i="4"/>
  <c r="I135" i="4"/>
  <c r="J135" i="4" s="1"/>
  <c r="I129" i="4"/>
  <c r="F140" i="4"/>
  <c r="I127" i="4"/>
  <c r="F138" i="4"/>
  <c r="I136" i="4"/>
  <c r="F135" i="4"/>
  <c r="E139" i="4"/>
  <c r="F139" i="4" s="1"/>
  <c r="G151" i="4"/>
  <c r="E151" i="4" s="1"/>
  <c r="F132" i="4"/>
  <c r="I148" i="4"/>
  <c r="I140" i="4"/>
  <c r="F131" i="4"/>
  <c r="I150" i="4"/>
  <c r="F127" i="4"/>
  <c r="I130" i="4"/>
  <c r="F133" i="4"/>
  <c r="I138" i="4"/>
  <c r="J136" i="4"/>
  <c r="J128" i="4"/>
  <c r="J132" i="4"/>
  <c r="J127" i="4"/>
  <c r="J131" i="4"/>
  <c r="J126" i="4"/>
  <c r="I152" i="4"/>
  <c r="E141" i="4"/>
  <c r="G153" i="4"/>
  <c r="E153" i="4" s="1"/>
  <c r="I153" i="4" s="1"/>
  <c r="E145" i="4"/>
  <c r="G157" i="4"/>
  <c r="E157" i="4" s="1"/>
  <c r="F128" i="4"/>
  <c r="G154" i="4"/>
  <c r="E154" i="4" s="1"/>
  <c r="E142" i="4"/>
  <c r="F154" i="4" l="1"/>
  <c r="F147" i="4"/>
  <c r="J137" i="4"/>
  <c r="I157" i="4"/>
  <c r="I145" i="4"/>
  <c r="F156" i="4"/>
  <c r="I141" i="4"/>
  <c r="F152" i="4"/>
  <c r="F151" i="4"/>
  <c r="J134" i="4"/>
  <c r="J138" i="4"/>
  <c r="F149" i="4"/>
  <c r="F146" i="4"/>
  <c r="I144" i="4"/>
  <c r="F155" i="4"/>
  <c r="I156" i="4"/>
  <c r="I142" i="4"/>
  <c r="F153" i="4"/>
  <c r="J129" i="4"/>
  <c r="F142" i="4"/>
  <c r="I151" i="4"/>
  <c r="J157" i="4" s="1"/>
  <c r="F157" i="4"/>
  <c r="F148" i="4"/>
  <c r="F144" i="4"/>
  <c r="I154" i="4"/>
  <c r="J133" i="4"/>
  <c r="I139" i="4"/>
  <c r="F150" i="4"/>
  <c r="J130" i="4"/>
  <c r="F141" i="4"/>
  <c r="F143" i="4"/>
  <c r="F145" i="4"/>
  <c r="J150" i="4" l="1"/>
  <c r="J154" i="4"/>
  <c r="J142" i="4"/>
  <c r="J146" i="4"/>
  <c r="J139" i="4"/>
  <c r="J155" i="4"/>
  <c r="J152" i="4"/>
  <c r="J147" i="4"/>
  <c r="J156" i="4"/>
  <c r="J143" i="4"/>
  <c r="J151" i="4"/>
  <c r="J141" i="4"/>
  <c r="J149" i="4"/>
  <c r="J140" i="4"/>
  <c r="J144" i="4"/>
  <c r="J148" i="4"/>
  <c r="J153" i="4"/>
  <c r="J145" i="4"/>
</calcChain>
</file>

<file path=xl/sharedStrings.xml><?xml version="1.0" encoding="utf-8"?>
<sst xmlns="http://schemas.openxmlformats.org/spreadsheetml/2006/main" count="370" uniqueCount="47">
  <si>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</si>
  <si>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</si>
  <si>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</si>
  <si>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</si>
  <si>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</si>
  <si>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</si>
  <si>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</si>
  <si>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</si>
  <si>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</si>
  <si>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</si>
  <si>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</si>
  <si>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</si>
  <si>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</si>
  <si>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</si>
  <si>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Sales Tax Yield</t>
  </si>
  <si>
    <t>CPI</t>
  </si>
  <si>
    <t>S&amp;I Correction</t>
  </si>
  <si>
    <t>Percentage Change</t>
  </si>
  <si>
    <t>Moving Average - Percentage Change</t>
  </si>
  <si>
    <t>Moving Average - Adjusted Dollars</t>
  </si>
  <si>
    <t>Adjusted Dollars</t>
  </si>
  <si>
    <t>S&amp;I Adjusted Dollars</t>
  </si>
  <si>
    <t>Total</t>
  </si>
  <si>
    <t>Low</t>
  </si>
  <si>
    <t>Mid</t>
  </si>
  <si>
    <t>High</t>
  </si>
  <si>
    <t>Average</t>
  </si>
  <si>
    <t>Std. Dev</t>
  </si>
  <si>
    <t>Budget</t>
  </si>
  <si>
    <t>10-Year</t>
  </si>
  <si>
    <t>5-Year</t>
  </si>
  <si>
    <t>Trendline</t>
  </si>
  <si>
    <t>S&amp;I Adjusted Ratio</t>
  </si>
  <si>
    <t>Vs. Bud</t>
  </si>
  <si>
    <t>Average Increase</t>
  </si>
  <si>
    <t>GF</t>
  </si>
  <si>
    <t>CDC</t>
  </si>
  <si>
    <t>EDC</t>
  </si>
  <si>
    <t>Projected Actual</t>
  </si>
  <si>
    <t>Used Estimate</t>
  </si>
  <si>
    <t>FY2023</t>
  </si>
  <si>
    <t>FY2024</t>
  </si>
  <si>
    <t>FY2025</t>
  </si>
  <si>
    <t>FY2026</t>
  </si>
  <si>
    <t>FY2027</t>
  </si>
  <si>
    <t>Monthly</t>
  </si>
  <si>
    <t>Annualy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</si>
</sst>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000_);_(* \(#,##0.00000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 applyAlignment="1">
      <alignment horizontal="right" vertical="center" wrapText="1"/>
    </xf>
    <xf numFmtId="164" fontId="0" fillId="0" borderId="2" xfId="0" applyNumberFormat="1" applyBorder="1"/>
    <xf numFmtId="0" fontId="3" fillId="0" borderId="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2" fillId="2" borderId="1" xfId="0" applyFont="1" applyFill="1" applyBorder="1"/>
    <xf numFmtId="16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0" fontId="2" fillId="0" borderId="0" xfId="0" applyFont="1" applyAlignment="1">
      <alignment horizontal="center"/>
    </xf>
    <xf numFmtId="165" fontId="0" fillId="0" borderId="0" xfId="1" applyNumberFormat="1" applyFont="1"/>
    <xf numFmtId="164" fontId="0" fillId="3" borderId="1" xfId="0" applyNumberFormat="1" applyFill="1" applyBorder="1"/>
    <xf numFmtId="166" fontId="0" fillId="0" borderId="0" xfId="2" applyNumberFormat="1" applyFont="1"/>
    <xf numFmtId="0" fontId="2" fillId="0" borderId="0" xfId="0" applyFont="1"/>
    <xf numFmtId="0" fontId="5" fillId="0" borderId="0" xfId="0" applyFont="1" applyAlignment="1">
      <alignment horizontal="center"/>
    </xf>
    <xf numFmtId="9" fontId="0" fillId="0" borderId="0" xfId="0" applyNumberFormat="1"/>
    <xf numFmtId="44" fontId="0" fillId="0" borderId="1" xfId="1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0" fillId="0" borderId="1" xfId="1" applyFont="1" applyBorder="1"/>
    <xf numFmtId="9" fontId="0" fillId="0" borderId="0" xfId="2" applyFont="1" applyAlignment="1">
      <alignment horizontal="center"/>
    </xf>
    <xf numFmtId="166" fontId="0" fillId="0" borderId="0" xfId="2" applyNumberFormat="1" applyFont="1" applyAlignment="1">
      <alignment horizontal="center"/>
    </xf>
    <xf numFmtId="165" fontId="0" fillId="0" borderId="4" xfId="1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9" fontId="2" fillId="0" borderId="0" xfId="2" applyFont="1" applyAlignment="1">
      <alignment horizontal="center"/>
    </xf>
    <xf numFmtId="167" fontId="2" fillId="0" borderId="0" xfId="3" applyNumberFormat="1" applyFont="1"/>
    <xf numFmtId="167" fontId="0" fillId="0" borderId="0" xfId="3" applyNumberFormat="1" applyFont="1"/>
    <xf numFmtId="167" fontId="0" fillId="0" borderId="4" xfId="3" applyNumberFormat="1" applyFont="1" applyBorder="1"/>
    <xf numFmtId="167" fontId="2" fillId="0" borderId="0" xfId="0" applyNumberFormat="1" applyFont="1"/>
    <xf numFmtId="0" fontId="2" fillId="0" borderId="0" xfId="0" applyFont="1" applyAlignment="1">
      <alignment wrapText="1"/>
    </xf>
    <xf numFmtId="44" fontId="0" fillId="0" borderId="1" xfId="1" applyFont="1" applyFill="1" applyBorder="1"/>
    <xf numFmtId="0" fontId="5" fillId="0" borderId="5" xfId="0" applyFon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3" fontId="2" fillId="2" borderId="1" xfId="3" applyFont="1" applyFill="1" applyBorder="1" applyAlignment="1">
      <alignment horizontal="center" vertical="center" wrapText="1"/>
    </xf>
    <xf numFmtId="43" fontId="0" fillId="0" borderId="1" xfId="3" applyFont="1" applyBorder="1"/>
    <xf numFmtId="43" fontId="0" fillId="0" borderId="0" xfId="3" applyFont="1"/>
    <xf numFmtId="168" fontId="2" fillId="2" borderId="1" xfId="3" applyNumberFormat="1" applyFont="1" applyFill="1" applyBorder="1" applyAlignment="1">
      <alignment horizontal="center" vertical="center" wrapText="1"/>
    </xf>
    <xf numFmtId="168" fontId="0" fillId="0" borderId="1" xfId="3" applyNumberFormat="1" applyFont="1" applyBorder="1"/>
    <xf numFmtId="168" fontId="0" fillId="0" borderId="0" xfId="3" applyNumberFormat="1" applyFont="1"/>
    <xf numFmtId="44" fontId="2" fillId="2" borderId="1" xfId="1" applyFont="1" applyFill="1" applyBorder="1" applyAlignment="1">
      <alignment horizontal="center" vertical="center" wrapText="1"/>
    </xf>
    <xf numFmtId="44" fontId="0" fillId="0" borderId="2" xfId="1" applyFont="1" applyBorder="1"/>
    <xf numFmtId="44" fontId="0" fillId="0" borderId="3" xfId="1" applyFont="1" applyBorder="1"/>
    <xf numFmtId="44" fontId="0" fillId="0" borderId="0" xfId="1" applyFont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9" fontId="0" fillId="0" borderId="0" xfId="2" applyFont="1" applyAlignment="1">
      <alignment horizontal="left" vertical="center"/>
    </xf>
    <xf numFmtId="166" fontId="0" fillId="0" borderId="3" xfId="2" applyNumberFormat="1" applyFont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Northlake</a:t>
            </a:r>
            <a:r>
              <a:rPr lang="en-US" baseline="0"/>
              <a:t> Sales Tax Seasonality &amp; Irregularity: 2011 - 2020</a:t>
            </a:r>
            <a:endParaRPr lang="en-US"/>
          </a:p>
        </c:rich>
      </c:tx>
      <c:layout>
        <c:manualLayout>
          <c:xMode val="edge"/>
          <c:yMode val="edge"/>
          <c:x val="0.28216504037473783"/>
          <c:y val="1.5763545167521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Sales Tax Yield - Adjusted Dollars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5133305705207902E-2"/>
                  <c:y val="0.364013419798369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Sheet2!$A$2:$A$121</c:f>
              <c:numCache>
                <c:formatCode>General</c:formatCode>
                <c:ptCount val="120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</c:numCache>
            </c:numRef>
          </c:cat>
          <c:val>
            <c:numRef>
              <c:f>Sheet2!$E$2:$E$121</c:f>
              <c:numCache>
                <c:formatCode>"$"#,##0.00</c:formatCode>
                <c:ptCount val="120"/>
                <c:pt idx="0">
                  <c:v>24742.043496092596</c:v>
                </c:pt>
                <c:pt idx="1">
                  <c:v>20484.240587956207</c:v>
                </c:pt>
                <c:pt idx="2">
                  <c:v>19767.242909243869</c:v>
                </c:pt>
                <c:pt idx="3">
                  <c:v>14205.657553111078</c:v>
                </c:pt>
                <c:pt idx="4">
                  <c:v>25231.398602166715</c:v>
                </c:pt>
                <c:pt idx="5">
                  <c:v>50046.706884752035</c:v>
                </c:pt>
                <c:pt idx="6">
                  <c:v>27062.769208487884</c:v>
                </c:pt>
                <c:pt idx="7">
                  <c:v>33427.720871261779</c:v>
                </c:pt>
                <c:pt idx="8">
                  <c:v>33393.983934963784</c:v>
                </c:pt>
                <c:pt idx="9">
                  <c:v>34058.303345537737</c:v>
                </c:pt>
                <c:pt idx="10">
                  <c:v>33897.036082040402</c:v>
                </c:pt>
                <c:pt idx="11">
                  <c:v>42016.806643358497</c:v>
                </c:pt>
                <c:pt idx="12">
                  <c:v>36594.996796858803</c:v>
                </c:pt>
                <c:pt idx="13">
                  <c:v>32229.302689765133</c:v>
                </c:pt>
                <c:pt idx="14">
                  <c:v>37898.801217392058</c:v>
                </c:pt>
                <c:pt idx="15">
                  <c:v>30046.055428906704</c:v>
                </c:pt>
                <c:pt idx="16">
                  <c:v>36180.219991558421</c:v>
                </c:pt>
                <c:pt idx="17">
                  <c:v>32812.461810805391</c:v>
                </c:pt>
                <c:pt idx="18">
                  <c:v>44765.16005220337</c:v>
                </c:pt>
                <c:pt idx="19">
                  <c:v>44448.09452102839</c:v>
                </c:pt>
                <c:pt idx="20">
                  <c:v>47777.635957425657</c:v>
                </c:pt>
                <c:pt idx="21">
                  <c:v>35843.329010232708</c:v>
                </c:pt>
                <c:pt idx="22">
                  <c:v>43550.844135243955</c:v>
                </c:pt>
                <c:pt idx="23">
                  <c:v>43222.47705158079</c:v>
                </c:pt>
                <c:pt idx="24">
                  <c:v>41721.786039082857</c:v>
                </c:pt>
                <c:pt idx="25">
                  <c:v>60353.293060051852</c:v>
                </c:pt>
                <c:pt idx="26">
                  <c:v>40386.411285329479</c:v>
                </c:pt>
                <c:pt idx="27">
                  <c:v>35686.005520984298</c:v>
                </c:pt>
                <c:pt idx="28">
                  <c:v>48213.581414153559</c:v>
                </c:pt>
                <c:pt idx="29">
                  <c:v>43366.069778847472</c:v>
                </c:pt>
                <c:pt idx="30">
                  <c:v>41366.956702597643</c:v>
                </c:pt>
                <c:pt idx="31">
                  <c:v>51770.016340726106</c:v>
                </c:pt>
                <c:pt idx="32">
                  <c:v>48084.150725649051</c:v>
                </c:pt>
                <c:pt idx="33">
                  <c:v>46739.260230018925</c:v>
                </c:pt>
                <c:pt idx="34">
                  <c:v>52583.161508909383</c:v>
                </c:pt>
                <c:pt idx="35">
                  <c:v>51320.002484112782</c:v>
                </c:pt>
                <c:pt idx="36">
                  <c:v>44349.396554660641</c:v>
                </c:pt>
                <c:pt idx="37">
                  <c:v>48731.972723176063</c:v>
                </c:pt>
                <c:pt idx="38">
                  <c:v>47428.396269038858</c:v>
                </c:pt>
                <c:pt idx="39">
                  <c:v>53151.113307096573</c:v>
                </c:pt>
                <c:pt idx="40">
                  <c:v>65525.229220344678</c:v>
                </c:pt>
                <c:pt idx="41">
                  <c:v>64457.279872033156</c:v>
                </c:pt>
                <c:pt idx="42">
                  <c:v>61135.013447471138</c:v>
                </c:pt>
                <c:pt idx="43">
                  <c:v>60482.780753830106</c:v>
                </c:pt>
                <c:pt idx="44">
                  <c:v>66099.024061823875</c:v>
                </c:pt>
                <c:pt idx="45">
                  <c:v>60306.522239200109</c:v>
                </c:pt>
                <c:pt idx="46">
                  <c:v>66997.269001274602</c:v>
                </c:pt>
                <c:pt idx="47">
                  <c:v>66054.993726981585</c:v>
                </c:pt>
                <c:pt idx="48">
                  <c:v>71772.313551583822</c:v>
                </c:pt>
                <c:pt idx="49">
                  <c:v>67125.837229232871</c:v>
                </c:pt>
                <c:pt idx="50">
                  <c:v>51598.747824698556</c:v>
                </c:pt>
                <c:pt idx="51">
                  <c:v>47741.695196513931</c:v>
                </c:pt>
                <c:pt idx="52">
                  <c:v>60266.468687622204</c:v>
                </c:pt>
                <c:pt idx="53">
                  <c:v>100060.92588506441</c:v>
                </c:pt>
                <c:pt idx="54">
                  <c:v>108862.87163366211</c:v>
                </c:pt>
                <c:pt idx="55">
                  <c:v>64299.105779469261</c:v>
                </c:pt>
                <c:pt idx="56">
                  <c:v>91117.569809830005</c:v>
                </c:pt>
                <c:pt idx="57">
                  <c:v>147034.3411414492</c:v>
                </c:pt>
                <c:pt idx="58">
                  <c:v>133401.20772078403</c:v>
                </c:pt>
                <c:pt idx="59">
                  <c:v>139941.88516190674</c:v>
                </c:pt>
                <c:pt idx="60">
                  <c:v>128268.48167485523</c:v>
                </c:pt>
                <c:pt idx="61">
                  <c:v>84589.868273087282</c:v>
                </c:pt>
                <c:pt idx="62">
                  <c:v>129565.96213226279</c:v>
                </c:pt>
                <c:pt idx="63">
                  <c:v>167462.21080184402</c:v>
                </c:pt>
                <c:pt idx="64">
                  <c:v>100104.1974450212</c:v>
                </c:pt>
                <c:pt idx="65">
                  <c:v>142485.75586122196</c:v>
                </c:pt>
                <c:pt idx="66">
                  <c:v>101756.09685547816</c:v>
                </c:pt>
                <c:pt idx="67">
                  <c:v>115482.4195613019</c:v>
                </c:pt>
                <c:pt idx="68">
                  <c:v>111747.81044245075</c:v>
                </c:pt>
                <c:pt idx="69">
                  <c:v>130313.69968981792</c:v>
                </c:pt>
                <c:pt idx="70">
                  <c:v>126063.69395325518</c:v>
                </c:pt>
                <c:pt idx="71">
                  <c:v>139179.70834976307</c:v>
                </c:pt>
                <c:pt idx="72">
                  <c:v>127143.1452202488</c:v>
                </c:pt>
                <c:pt idx="73">
                  <c:v>118709.73464054218</c:v>
                </c:pt>
                <c:pt idx="74">
                  <c:v>165520.29151726203</c:v>
                </c:pt>
                <c:pt idx="75">
                  <c:v>90539.375046048663</c:v>
                </c:pt>
                <c:pt idx="76">
                  <c:v>84261.54509020035</c:v>
                </c:pt>
                <c:pt idx="77">
                  <c:v>83337.835124492252</c:v>
                </c:pt>
                <c:pt idx="78">
                  <c:v>124101.61391729918</c:v>
                </c:pt>
                <c:pt idx="79">
                  <c:v>109274.12581022242</c:v>
                </c:pt>
                <c:pt idx="80">
                  <c:v>86114.401994092826</c:v>
                </c:pt>
                <c:pt idx="81">
                  <c:v>93725.000052865653</c:v>
                </c:pt>
                <c:pt idx="82">
                  <c:v>105466.92777373728</c:v>
                </c:pt>
                <c:pt idx="83">
                  <c:v>112326.72348663822</c:v>
                </c:pt>
                <c:pt idx="84">
                  <c:v>107446.84120459761</c:v>
                </c:pt>
                <c:pt idx="85">
                  <c:v>109598.7002620978</c:v>
                </c:pt>
                <c:pt idx="86">
                  <c:v>95990.890841821791</c:v>
                </c:pt>
                <c:pt idx="87">
                  <c:v>68506.03638485547</c:v>
                </c:pt>
                <c:pt idx="88">
                  <c:v>125614.939662782</c:v>
                </c:pt>
                <c:pt idx="89">
                  <c:v>116791.12763898424</c:v>
                </c:pt>
                <c:pt idx="90">
                  <c:v>116656.87049768657</c:v>
                </c:pt>
                <c:pt idx="91">
                  <c:v>117205.95516748233</c:v>
                </c:pt>
                <c:pt idx="92">
                  <c:v>127746.85498112414</c:v>
                </c:pt>
                <c:pt idx="93">
                  <c:v>125344.28917950847</c:v>
                </c:pt>
                <c:pt idx="94">
                  <c:v>110236.07794419889</c:v>
                </c:pt>
                <c:pt idx="95">
                  <c:v>111690.56650877871</c:v>
                </c:pt>
                <c:pt idx="96">
                  <c:v>91139.884886060259</c:v>
                </c:pt>
                <c:pt idx="97">
                  <c:v>156844.2043534196</c:v>
                </c:pt>
                <c:pt idx="98">
                  <c:v>117145.05675879812</c:v>
                </c:pt>
                <c:pt idx="99">
                  <c:v>126380.81304005509</c:v>
                </c:pt>
                <c:pt idx="100">
                  <c:v>164153.06595387592</c:v>
                </c:pt>
                <c:pt idx="101">
                  <c:v>118350.79353650109</c:v>
                </c:pt>
                <c:pt idx="102">
                  <c:v>131792.9750745018</c:v>
                </c:pt>
                <c:pt idx="103">
                  <c:v>118569.53988688716</c:v>
                </c:pt>
                <c:pt idx="104">
                  <c:v>138950.60747790727</c:v>
                </c:pt>
                <c:pt idx="105">
                  <c:v>125096.8323635883</c:v>
                </c:pt>
                <c:pt idx="106">
                  <c:v>144123.40720918478</c:v>
                </c:pt>
                <c:pt idx="107">
                  <c:v>126732.70260983602</c:v>
                </c:pt>
                <c:pt idx="108">
                  <c:v>107907.30493008906</c:v>
                </c:pt>
                <c:pt idx="109">
                  <c:v>135991.36706275755</c:v>
                </c:pt>
                <c:pt idx="110">
                  <c:v>132379.77619425449</c:v>
                </c:pt>
                <c:pt idx="111">
                  <c:v>123635.04183845641</c:v>
                </c:pt>
                <c:pt idx="112">
                  <c:v>134645.44275162445</c:v>
                </c:pt>
                <c:pt idx="113">
                  <c:v>126001.74249110735</c:v>
                </c:pt>
                <c:pt idx="114">
                  <c:v>165797.62573019785</c:v>
                </c:pt>
                <c:pt idx="115">
                  <c:v>163364.71342500325</c:v>
                </c:pt>
                <c:pt idx="116">
                  <c:v>149960.27982042418</c:v>
                </c:pt>
                <c:pt idx="117">
                  <c:v>168741.83303715993</c:v>
                </c:pt>
                <c:pt idx="118">
                  <c:v>185026.24437530022</c:v>
                </c:pt>
                <c:pt idx="119">
                  <c:v>180497.22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1E-4499-AD1D-9B2947CB9FA0}"/>
            </c:ext>
          </c:extLst>
        </c:ser>
        <c:ser>
          <c:idx val="1"/>
          <c:order val="1"/>
          <c:tx>
            <c:strRef>
              <c:f>Sheet2!$F$1</c:f>
              <c:strCache>
                <c:ptCount val="1"/>
                <c:pt idx="0">
                  <c:v>Moving Average - Adjusted Dollars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Sheet2!$A$2:$A$121</c:f>
              <c:numCache>
                <c:formatCode>General</c:formatCode>
                <c:ptCount val="120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</c:numCache>
            </c:numRef>
          </c:cat>
          <c:val>
            <c:numRef>
              <c:f>Sheet2!$F$2:$F$121</c:f>
              <c:numCache>
                <c:formatCode>General</c:formatCode>
                <c:ptCount val="120"/>
                <c:pt idx="11" formatCode="&quot;$&quot;#,##0.00">
                  <c:v>29861.159176581048</c:v>
                </c:pt>
                <c:pt idx="12" formatCode="&quot;$&quot;#,##0.00">
                  <c:v>30848.905284978231</c:v>
                </c:pt>
                <c:pt idx="13" formatCode="&quot;$&quot;#,##0.00">
                  <c:v>31827.660460128973</c:v>
                </c:pt>
                <c:pt idx="14" formatCode="&quot;$&quot;#,##0.00">
                  <c:v>33338.623652474656</c:v>
                </c:pt>
                <c:pt idx="15" formatCode="&quot;$&quot;#,##0.00">
                  <c:v>34658.656808790955</c:v>
                </c:pt>
                <c:pt idx="16" formatCode="&quot;$&quot;#,##0.00">
                  <c:v>35571.058591240268</c:v>
                </c:pt>
                <c:pt idx="17" formatCode="&quot;$&quot;#,##0.00">
                  <c:v>34134.87150174471</c:v>
                </c:pt>
                <c:pt idx="18" formatCode="&quot;$&quot;#,##0.00">
                  <c:v>35610.070738720999</c:v>
                </c:pt>
                <c:pt idx="19" formatCode="&quot;$&quot;#,##0.00">
                  <c:v>36528.435209534895</c:v>
                </c:pt>
                <c:pt idx="20" formatCode="&quot;$&quot;#,##0.00">
                  <c:v>37727.072878073377</c:v>
                </c:pt>
                <c:pt idx="21" formatCode="&quot;$&quot;#,##0.00">
                  <c:v>37875.825016797957</c:v>
                </c:pt>
                <c:pt idx="22" formatCode="&quot;$&quot;#,##0.00">
                  <c:v>38680.309021231587</c:v>
                </c:pt>
                <c:pt idx="23" formatCode="&quot;$&quot;#,##0.00">
                  <c:v>38780.781555250112</c:v>
                </c:pt>
                <c:pt idx="24" formatCode="&quot;$&quot;#,##0.00">
                  <c:v>39208.013992102118</c:v>
                </c:pt>
                <c:pt idx="25" formatCode="&quot;$&quot;#,##0.00">
                  <c:v>41551.679856292678</c:v>
                </c:pt>
                <c:pt idx="26" formatCode="&quot;$&quot;#,##0.00">
                  <c:v>41758.980695287471</c:v>
                </c:pt>
                <c:pt idx="27" formatCode="&quot;$&quot;#,##0.00">
                  <c:v>42228.976536293929</c:v>
                </c:pt>
                <c:pt idx="28" formatCode="&quot;$&quot;#,##0.00">
                  <c:v>43231.756654843528</c:v>
                </c:pt>
                <c:pt idx="29" formatCode="&quot;$&quot;#,##0.00">
                  <c:v>44111.223985513701</c:v>
                </c:pt>
                <c:pt idx="30" formatCode="&quot;$&quot;#,##0.00">
                  <c:v>43828.040373046555</c:v>
                </c:pt>
                <c:pt idx="31" formatCode="&quot;$&quot;#,##0.00">
                  <c:v>44438.200524688029</c:v>
                </c:pt>
                <c:pt idx="32" formatCode="&quot;$&quot;#,##0.00">
                  <c:v>44463.743422039981</c:v>
                </c:pt>
                <c:pt idx="33" formatCode="&quot;$&quot;#,##0.00">
                  <c:v>45371.73769035549</c:v>
                </c:pt>
                <c:pt idx="34" formatCode="&quot;$&quot;#,##0.00">
                  <c:v>46124.430804827622</c:v>
                </c:pt>
                <c:pt idx="35" formatCode="&quot;$&quot;#,##0.00">
                  <c:v>46799.224590871949</c:v>
                </c:pt>
                <c:pt idx="36" formatCode="&quot;$&quot;#,##0.00">
                  <c:v>47018.192133836768</c:v>
                </c:pt>
                <c:pt idx="37" formatCode="&quot;$&quot;#,##0.00">
                  <c:v>46049.748772430445</c:v>
                </c:pt>
                <c:pt idx="38" formatCode="&quot;$&quot;#,##0.00">
                  <c:v>46636.580854406231</c:v>
                </c:pt>
                <c:pt idx="39" formatCode="&quot;$&quot;#,##0.00">
                  <c:v>48092.006503248915</c:v>
                </c:pt>
                <c:pt idx="40" formatCode="&quot;$&quot;#,##0.00">
                  <c:v>49534.64382043152</c:v>
                </c:pt>
                <c:pt idx="41" formatCode="&quot;$&quot;#,##0.00">
                  <c:v>51292.244661530327</c:v>
                </c:pt>
                <c:pt idx="42" formatCode="&quot;$&quot;#,##0.00">
                  <c:v>52939.582723603118</c:v>
                </c:pt>
                <c:pt idx="43" formatCode="&quot;$&quot;#,##0.00">
                  <c:v>53665.646424695115</c:v>
                </c:pt>
                <c:pt idx="44" formatCode="&quot;$&quot;#,##0.00">
                  <c:v>55166.88586937634</c:v>
                </c:pt>
                <c:pt idx="45" formatCode="&quot;$&quot;#,##0.00">
                  <c:v>56297.491036808111</c:v>
                </c:pt>
                <c:pt idx="46" formatCode="&quot;$&quot;#,##0.00">
                  <c:v>57498.666661171883</c:v>
                </c:pt>
                <c:pt idx="47" formatCode="&quot;$&quot;#,##0.00">
                  <c:v>58726.582598077606</c:v>
                </c:pt>
                <c:pt idx="48" formatCode="&quot;$&quot;#,##0.00">
                  <c:v>61011.825681154536</c:v>
                </c:pt>
                <c:pt idx="49" formatCode="&quot;$&quot;#,##0.00">
                  <c:v>62544.647723325943</c:v>
                </c:pt>
                <c:pt idx="50" formatCode="&quot;$&quot;#,##0.00">
                  <c:v>62892.17701963093</c:v>
                </c:pt>
                <c:pt idx="51" formatCode="&quot;$&quot;#,##0.00">
                  <c:v>62441.392177082373</c:v>
                </c:pt>
                <c:pt idx="52" formatCode="&quot;$&quot;#,##0.00">
                  <c:v>62003.162132688827</c:v>
                </c:pt>
                <c:pt idx="53" formatCode="&quot;$&quot;#,##0.00">
                  <c:v>64970.132633774767</c:v>
                </c:pt>
                <c:pt idx="54" formatCode="&quot;$&quot;#,##0.00">
                  <c:v>68947.454149290686</c:v>
                </c:pt>
                <c:pt idx="55" formatCode="&quot;$&quot;#,##0.00">
                  <c:v>69265.48123476062</c:v>
                </c:pt>
                <c:pt idx="56" formatCode="&quot;$&quot;#,##0.00">
                  <c:v>71350.360047094466</c:v>
                </c:pt>
                <c:pt idx="57" formatCode="&quot;$&quot;#,##0.00">
                  <c:v>78577.678288948548</c:v>
                </c:pt>
                <c:pt idx="58" formatCode="&quot;$&quot;#,##0.00">
                  <c:v>84111.339848907679</c:v>
                </c:pt>
                <c:pt idx="59" formatCode="&quot;$&quot;#,##0.00">
                  <c:v>90268.580801818098</c:v>
                </c:pt>
                <c:pt idx="60" formatCode="&quot;$&quot;#,##0.00">
                  <c:v>94976.594812090698</c:v>
                </c:pt>
                <c:pt idx="61" formatCode="&quot;$&quot;#,##0.00">
                  <c:v>96431.930732411915</c:v>
                </c:pt>
                <c:pt idx="62" formatCode="&quot;$&quot;#,##0.00">
                  <c:v>102929.19859137559</c:v>
                </c:pt>
                <c:pt idx="63" formatCode="&quot;$&quot;#,##0.00">
                  <c:v>112905.90822515309</c:v>
                </c:pt>
                <c:pt idx="64" formatCode="&quot;$&quot;#,##0.00">
                  <c:v>116225.71895493637</c:v>
                </c:pt>
                <c:pt idx="65" formatCode="&quot;$&quot;#,##0.00">
                  <c:v>119761.12145294949</c:v>
                </c:pt>
                <c:pt idx="66" formatCode="&quot;$&quot;#,##0.00">
                  <c:v>119168.89022143417</c:v>
                </c:pt>
                <c:pt idx="67" formatCode="&quot;$&quot;#,##0.00">
                  <c:v>123434.1663699202</c:v>
                </c:pt>
                <c:pt idx="68" formatCode="&quot;$&quot;#,##0.00">
                  <c:v>125153.35308930527</c:v>
                </c:pt>
                <c:pt idx="69" formatCode="&quot;$&quot;#,##0.00">
                  <c:v>123759.96630166931</c:v>
                </c:pt>
                <c:pt idx="70" formatCode="&quot;$&quot;#,##0.00">
                  <c:v>123148.50682104191</c:v>
                </c:pt>
                <c:pt idx="71" formatCode="&quot;$&quot;#,##0.00">
                  <c:v>123084.99208669663</c:v>
                </c:pt>
                <c:pt idx="72" formatCode="&quot;$&quot;#,##0.00">
                  <c:v>122991.21404881273</c:v>
                </c:pt>
                <c:pt idx="73" formatCode="&quot;$&quot;#,##0.00">
                  <c:v>125834.53624610063</c:v>
                </c:pt>
                <c:pt idx="74" formatCode="&quot;$&quot;#,##0.00">
                  <c:v>128830.73036151727</c:v>
                </c:pt>
                <c:pt idx="75" formatCode="&quot;$&quot;#,##0.00">
                  <c:v>122420.49404853431</c:v>
                </c:pt>
                <c:pt idx="76" formatCode="&quot;$&quot;#,##0.00">
                  <c:v>121100.27301896592</c:v>
                </c:pt>
                <c:pt idx="77" formatCode="&quot;$&quot;#,##0.00">
                  <c:v>116171.27962423845</c:v>
                </c:pt>
                <c:pt idx="78" formatCode="&quot;$&quot;#,##0.00">
                  <c:v>118033.40604605684</c:v>
                </c:pt>
                <c:pt idx="79" formatCode="&quot;$&quot;#,##0.00">
                  <c:v>117516.04823346688</c:v>
                </c:pt>
                <c:pt idx="80" formatCode="&quot;$&quot;#,##0.00">
                  <c:v>115379.9308627704</c:v>
                </c:pt>
                <c:pt idx="81" formatCode="&quot;$&quot;#,##0.00">
                  <c:v>112330.87255969107</c:v>
                </c:pt>
                <c:pt idx="82" formatCode="&quot;$&quot;#,##0.00">
                  <c:v>110614.47537806457</c:v>
                </c:pt>
                <c:pt idx="83" formatCode="&quot;$&quot;#,##0.00">
                  <c:v>108376.72663947084</c:v>
                </c:pt>
                <c:pt idx="84" formatCode="&quot;$&quot;#,##0.00">
                  <c:v>106735.3679714999</c:v>
                </c:pt>
                <c:pt idx="85" formatCode="&quot;$&quot;#,##0.00">
                  <c:v>105976.11510662954</c:v>
                </c:pt>
                <c:pt idx="86" formatCode="&quot;$&quot;#,##0.00">
                  <c:v>100181.99838367617</c:v>
                </c:pt>
                <c:pt idx="87" formatCode="&quot;$&quot;#,##0.00">
                  <c:v>98345.886828576738</c:v>
                </c:pt>
                <c:pt idx="88" formatCode="&quot;$&quot;#,##0.00">
                  <c:v>101792.00304295855</c:v>
                </c:pt>
                <c:pt idx="89" formatCode="&quot;$&quot;#,##0.00">
                  <c:v>104579.77741916619</c:v>
                </c:pt>
                <c:pt idx="90" formatCode="&quot;$&quot;#,##0.00">
                  <c:v>103959.3821341985</c:v>
                </c:pt>
                <c:pt idx="91" formatCode="&quot;$&quot;#,##0.00">
                  <c:v>104620.36791397016</c:v>
                </c:pt>
                <c:pt idx="92" formatCode="&quot;$&quot;#,##0.00">
                  <c:v>108089.73899622278</c:v>
                </c:pt>
                <c:pt idx="93" formatCode="&quot;$&quot;#,##0.00">
                  <c:v>110724.67975677633</c:v>
                </c:pt>
                <c:pt idx="94" formatCode="&quot;$&quot;#,##0.00">
                  <c:v>111122.10893764812</c:v>
                </c:pt>
                <c:pt idx="95" formatCode="&quot;$&quot;#,##0.00">
                  <c:v>111069.09585615982</c:v>
                </c:pt>
                <c:pt idx="96" formatCode="&quot;$&quot;#,##0.00">
                  <c:v>109710.18282961503</c:v>
                </c:pt>
                <c:pt idx="97" formatCode="&quot;$&quot;#,##0.00">
                  <c:v>113647.30817055854</c:v>
                </c:pt>
                <c:pt idx="98" formatCode="&quot;$&quot;#,##0.00">
                  <c:v>115410.15533030657</c:v>
                </c:pt>
                <c:pt idx="99" formatCode="&quot;$&quot;#,##0.00">
                  <c:v>120233.05338490654</c:v>
                </c:pt>
                <c:pt idx="100" formatCode="&quot;$&quot;#,##0.00">
                  <c:v>123444.56390916435</c:v>
                </c:pt>
                <c:pt idx="101" formatCode="&quot;$&quot;#,##0.00">
                  <c:v>123574.53606729076</c:v>
                </c:pt>
                <c:pt idx="102" formatCode="&quot;$&quot;#,##0.00">
                  <c:v>124835.87811535869</c:v>
                </c:pt>
                <c:pt idx="103" formatCode="&quot;$&quot;#,##0.00">
                  <c:v>124949.51017530909</c:v>
                </c:pt>
                <c:pt idx="104" formatCode="&quot;$&quot;#,##0.00">
                  <c:v>125883.15621670771</c:v>
                </c:pt>
                <c:pt idx="105" formatCode="&quot;$&quot;#,##0.00">
                  <c:v>125862.534815381</c:v>
                </c:pt>
                <c:pt idx="106" formatCode="&quot;$&quot;#,##0.00">
                  <c:v>128686.47892079649</c:v>
                </c:pt>
                <c:pt idx="107" formatCode="&quot;$&quot;#,##0.00">
                  <c:v>129939.99026255129</c:v>
                </c:pt>
                <c:pt idx="108" formatCode="&quot;$&quot;#,##0.00">
                  <c:v>131337.27526622036</c:v>
                </c:pt>
                <c:pt idx="109" formatCode="&quot;$&quot;#,##0.00">
                  <c:v>129599.53882533184</c:v>
                </c:pt>
                <c:pt idx="110" formatCode="&quot;$&quot;#,##0.00">
                  <c:v>130869.09877828654</c:v>
                </c:pt>
                <c:pt idx="111" formatCode="&quot;$&quot;#,##0.00">
                  <c:v>130640.28451148665</c:v>
                </c:pt>
                <c:pt idx="112" formatCode="&quot;$&quot;#,##0.00">
                  <c:v>128181.31591129903</c:v>
                </c:pt>
                <c:pt idx="113" formatCode="&quot;$&quot;#,##0.00">
                  <c:v>128818.89499084954</c:v>
                </c:pt>
                <c:pt idx="114" formatCode="&quot;$&quot;#,##0.00">
                  <c:v>131652.61587882423</c:v>
                </c:pt>
                <c:pt idx="115" formatCode="&quot;$&quot;#,##0.00">
                  <c:v>135385.54700700057</c:v>
                </c:pt>
                <c:pt idx="116" formatCode="&quot;$&quot;#,##0.00">
                  <c:v>136303.01970221032</c:v>
                </c:pt>
                <c:pt idx="117" formatCode="&quot;$&quot;#,##0.00">
                  <c:v>139940.10309167459</c:v>
                </c:pt>
                <c:pt idx="118" formatCode="&quot;$&quot;#,##0.00">
                  <c:v>143348.67285551757</c:v>
                </c:pt>
                <c:pt idx="119" formatCode="&quot;$&quot;#,##0.00">
                  <c:v>147829.0493046979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1E-4499-AD1D-9B2947CB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100136"/>
        <c:axId val="282099152"/>
      </c:lineChart>
      <c:catAx>
        <c:axId val="282100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5370687814740861"/>
              <c:y val="0.89207184701169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099152"/>
        <c:crosses val="autoZero"/>
        <c:auto val="0"/>
        <c:lblAlgn val="ctr"/>
        <c:lblOffset val="100"/>
        <c:noMultiLvlLbl val="0"/>
      </c:catAx>
      <c:valAx>
        <c:axId val="2820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Montlhy</a:t>
                </a:r>
                <a:r>
                  <a:rPr lang="en-US" b="1" baseline="0"/>
                  <a:t> Sales Tax Revenue - Adjusted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2759170653907496E-2"/>
              <c:y val="0.234228697182297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10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Northlake</a:t>
            </a:r>
            <a:r>
              <a:rPr lang="en-US" baseline="0"/>
              <a:t> Sales Tax Seasonality &amp; Irregularity: 2011 - 2020</a:t>
            </a:r>
            <a:endParaRPr lang="en-US"/>
          </a:p>
        </c:rich>
      </c:tx>
      <c:layout>
        <c:manualLayout>
          <c:xMode val="edge"/>
          <c:yMode val="edge"/>
          <c:x val="0.28216504037473783"/>
          <c:y val="1.5763545167521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Sales Tax Yield - Adjusted Dollars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5133305705207902E-2"/>
                  <c:y val="0.364013419798369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'C-Build'!$A$2:$A$121</c:f>
              <c:numCache>
                <c:formatCode>General</c:formatCode>
                <c:ptCount val="120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</c:numCache>
            </c:numRef>
          </c:cat>
          <c:val>
            <c:numRef>
              <c:f>'C-Build'!$E$2:$E$121</c:f>
              <c:numCache>
                <c:formatCode>_("$"* #,##0.00_);_("$"* \(#,##0.00\);_("$"* "-"??_);_(@_)</c:formatCode>
                <c:ptCount val="120"/>
                <c:pt idx="0">
                  <c:v>24742.043496092596</c:v>
                </c:pt>
                <c:pt idx="1">
                  <c:v>20484.240587956207</c:v>
                </c:pt>
                <c:pt idx="2">
                  <c:v>19767.242909243869</c:v>
                </c:pt>
                <c:pt idx="3">
                  <c:v>14205.657553111078</c:v>
                </c:pt>
                <c:pt idx="4">
                  <c:v>25231.398602166715</c:v>
                </c:pt>
                <c:pt idx="5">
                  <c:v>50046.706884752035</c:v>
                </c:pt>
                <c:pt idx="6">
                  <c:v>27062.769208487884</c:v>
                </c:pt>
                <c:pt idx="7">
                  <c:v>33427.720871261779</c:v>
                </c:pt>
                <c:pt idx="8">
                  <c:v>33393.983934963784</c:v>
                </c:pt>
                <c:pt idx="9">
                  <c:v>34058.303345537737</c:v>
                </c:pt>
                <c:pt idx="10">
                  <c:v>33897.036082040402</c:v>
                </c:pt>
                <c:pt idx="11">
                  <c:v>42016.806643358497</c:v>
                </c:pt>
                <c:pt idx="12">
                  <c:v>36594.996796858803</c:v>
                </c:pt>
                <c:pt idx="13">
                  <c:v>32229.302689765133</c:v>
                </c:pt>
                <c:pt idx="14">
                  <c:v>37898.801217392058</c:v>
                </c:pt>
                <c:pt idx="15">
                  <c:v>30046.055428906704</c:v>
                </c:pt>
                <c:pt idx="16">
                  <c:v>36180.219991558421</c:v>
                </c:pt>
                <c:pt idx="17">
                  <c:v>32812.461810805391</c:v>
                </c:pt>
                <c:pt idx="18">
                  <c:v>44765.16005220337</c:v>
                </c:pt>
                <c:pt idx="19">
                  <c:v>44448.09452102839</c:v>
                </c:pt>
                <c:pt idx="20">
                  <c:v>47777.635957425657</c:v>
                </c:pt>
                <c:pt idx="21">
                  <c:v>35843.329010232708</c:v>
                </c:pt>
                <c:pt idx="22">
                  <c:v>43550.844135243955</c:v>
                </c:pt>
                <c:pt idx="23">
                  <c:v>43222.47705158079</c:v>
                </c:pt>
                <c:pt idx="24">
                  <c:v>41721.786039082857</c:v>
                </c:pt>
                <c:pt idx="25">
                  <c:v>60353.293060051852</c:v>
                </c:pt>
                <c:pt idx="26">
                  <c:v>40386.411285329479</c:v>
                </c:pt>
                <c:pt idx="27">
                  <c:v>35686.005520984298</c:v>
                </c:pt>
                <c:pt idx="28">
                  <c:v>48213.581414153559</c:v>
                </c:pt>
                <c:pt idx="29">
                  <c:v>43366.069778847472</c:v>
                </c:pt>
                <c:pt idx="30">
                  <c:v>41366.956702597643</c:v>
                </c:pt>
                <c:pt idx="31">
                  <c:v>51770.016340726106</c:v>
                </c:pt>
                <c:pt idx="32">
                  <c:v>48084.150725649051</c:v>
                </c:pt>
                <c:pt idx="33">
                  <c:v>46739.260230018925</c:v>
                </c:pt>
                <c:pt idx="34">
                  <c:v>52583.161508909383</c:v>
                </c:pt>
                <c:pt idx="35">
                  <c:v>51320.002484112782</c:v>
                </c:pt>
                <c:pt idx="36">
                  <c:v>44349.396554660641</c:v>
                </c:pt>
                <c:pt idx="37">
                  <c:v>48731.972723176063</c:v>
                </c:pt>
                <c:pt idx="38">
                  <c:v>47428.396269038858</c:v>
                </c:pt>
                <c:pt idx="39">
                  <c:v>53151.113307096573</c:v>
                </c:pt>
                <c:pt idx="40">
                  <c:v>65525.229220344678</c:v>
                </c:pt>
                <c:pt idx="41">
                  <c:v>64457.279872033156</c:v>
                </c:pt>
                <c:pt idx="42">
                  <c:v>61135.013447471138</c:v>
                </c:pt>
                <c:pt idx="43">
                  <c:v>60482.780753830106</c:v>
                </c:pt>
                <c:pt idx="44">
                  <c:v>66099.024061823875</c:v>
                </c:pt>
                <c:pt idx="45">
                  <c:v>60306.522239200109</c:v>
                </c:pt>
                <c:pt idx="46">
                  <c:v>66997.269001274602</c:v>
                </c:pt>
                <c:pt idx="47">
                  <c:v>66054.993726981585</c:v>
                </c:pt>
                <c:pt idx="48">
                  <c:v>71772.313551583822</c:v>
                </c:pt>
                <c:pt idx="49">
                  <c:v>67125.837229232871</c:v>
                </c:pt>
                <c:pt idx="50">
                  <c:v>51598.747824698556</c:v>
                </c:pt>
                <c:pt idx="51">
                  <c:v>47741.695196513931</c:v>
                </c:pt>
                <c:pt idx="52">
                  <c:v>60266.468687622204</c:v>
                </c:pt>
                <c:pt idx="53">
                  <c:v>100060.92588506441</c:v>
                </c:pt>
                <c:pt idx="54">
                  <c:v>108862.87163366211</c:v>
                </c:pt>
                <c:pt idx="55">
                  <c:v>64299.105779469261</c:v>
                </c:pt>
                <c:pt idx="56">
                  <c:v>91117.569809830005</c:v>
                </c:pt>
                <c:pt idx="57">
                  <c:v>147034.3411414492</c:v>
                </c:pt>
                <c:pt idx="58">
                  <c:v>133401.20772078403</c:v>
                </c:pt>
                <c:pt idx="59">
                  <c:v>139941.88516190674</c:v>
                </c:pt>
                <c:pt idx="60">
                  <c:v>128268.48167485523</c:v>
                </c:pt>
                <c:pt idx="61">
                  <c:v>84589.868273087282</c:v>
                </c:pt>
                <c:pt idx="62">
                  <c:v>129565.96213226279</c:v>
                </c:pt>
                <c:pt idx="63">
                  <c:v>167462.21080184402</c:v>
                </c:pt>
                <c:pt idx="64">
                  <c:v>100104.1974450212</c:v>
                </c:pt>
                <c:pt idx="65">
                  <c:v>142485.75586122196</c:v>
                </c:pt>
                <c:pt idx="66">
                  <c:v>101756.09685547816</c:v>
                </c:pt>
                <c:pt idx="67">
                  <c:v>115482.4195613019</c:v>
                </c:pt>
                <c:pt idx="68">
                  <c:v>111747.81044245075</c:v>
                </c:pt>
                <c:pt idx="69">
                  <c:v>130313.69968981792</c:v>
                </c:pt>
                <c:pt idx="70">
                  <c:v>126063.69395325518</c:v>
                </c:pt>
                <c:pt idx="71">
                  <c:v>139179.70834976307</c:v>
                </c:pt>
                <c:pt idx="72">
                  <c:v>127143.1452202488</c:v>
                </c:pt>
                <c:pt idx="73">
                  <c:v>118709.73464054218</c:v>
                </c:pt>
                <c:pt idx="74">
                  <c:v>165520.29151726203</c:v>
                </c:pt>
                <c:pt idx="75">
                  <c:v>90539.375046048663</c:v>
                </c:pt>
                <c:pt idx="76">
                  <c:v>84261.54509020035</c:v>
                </c:pt>
                <c:pt idx="77">
                  <c:v>83337.835124492252</c:v>
                </c:pt>
                <c:pt idx="78">
                  <c:v>124101.61391729918</c:v>
                </c:pt>
                <c:pt idx="79">
                  <c:v>109274.12581022242</c:v>
                </c:pt>
                <c:pt idx="80">
                  <c:v>86114.401994092826</c:v>
                </c:pt>
                <c:pt idx="81">
                  <c:v>93725.000052865653</c:v>
                </c:pt>
                <c:pt idx="82">
                  <c:v>105466.92777373728</c:v>
                </c:pt>
                <c:pt idx="83">
                  <c:v>112326.72348663822</c:v>
                </c:pt>
                <c:pt idx="84">
                  <c:v>107446.84120459761</c:v>
                </c:pt>
                <c:pt idx="85">
                  <c:v>109598.7002620978</c:v>
                </c:pt>
                <c:pt idx="86">
                  <c:v>95990.890841821791</c:v>
                </c:pt>
                <c:pt idx="87">
                  <c:v>68506.03638485547</c:v>
                </c:pt>
                <c:pt idx="88">
                  <c:v>125614.939662782</c:v>
                </c:pt>
                <c:pt idx="89">
                  <c:v>116791.12763898424</c:v>
                </c:pt>
                <c:pt idx="90">
                  <c:v>116656.87049768657</c:v>
                </c:pt>
                <c:pt idx="91">
                  <c:v>117205.95516748233</c:v>
                </c:pt>
                <c:pt idx="92">
                  <c:v>127746.85498112414</c:v>
                </c:pt>
                <c:pt idx="93">
                  <c:v>125344.28917950847</c:v>
                </c:pt>
                <c:pt idx="94">
                  <c:v>110236.07794419889</c:v>
                </c:pt>
                <c:pt idx="95">
                  <c:v>111690.56650877871</c:v>
                </c:pt>
                <c:pt idx="96">
                  <c:v>91139.884886060259</c:v>
                </c:pt>
                <c:pt idx="97">
                  <c:v>156844.2043534196</c:v>
                </c:pt>
                <c:pt idx="98">
                  <c:v>117145.05675879812</c:v>
                </c:pt>
                <c:pt idx="99">
                  <c:v>126380.81304005509</c:v>
                </c:pt>
                <c:pt idx="100">
                  <c:v>164153.06595387592</c:v>
                </c:pt>
                <c:pt idx="101">
                  <c:v>118350.79353650109</c:v>
                </c:pt>
                <c:pt idx="102">
                  <c:v>131792.9750745018</c:v>
                </c:pt>
                <c:pt idx="103">
                  <c:v>118569.53988688716</c:v>
                </c:pt>
                <c:pt idx="104">
                  <c:v>138950.60747790727</c:v>
                </c:pt>
                <c:pt idx="105">
                  <c:v>125096.8323635883</c:v>
                </c:pt>
                <c:pt idx="106">
                  <c:v>144123.40720918478</c:v>
                </c:pt>
                <c:pt idx="107">
                  <c:v>126732.70260983602</c:v>
                </c:pt>
                <c:pt idx="108">
                  <c:v>107907.30493008906</c:v>
                </c:pt>
                <c:pt idx="109">
                  <c:v>135991.36706275755</c:v>
                </c:pt>
                <c:pt idx="110">
                  <c:v>132379.77619425449</c:v>
                </c:pt>
                <c:pt idx="111">
                  <c:v>123635.04183845641</c:v>
                </c:pt>
                <c:pt idx="112">
                  <c:v>134645.44275162445</c:v>
                </c:pt>
                <c:pt idx="113">
                  <c:v>126001.74249110735</c:v>
                </c:pt>
                <c:pt idx="114">
                  <c:v>165797.62573019785</c:v>
                </c:pt>
                <c:pt idx="115">
                  <c:v>163364.71342500325</c:v>
                </c:pt>
                <c:pt idx="116">
                  <c:v>149960.27982042418</c:v>
                </c:pt>
                <c:pt idx="117">
                  <c:v>168741.83303715993</c:v>
                </c:pt>
                <c:pt idx="118">
                  <c:v>185026.24437530022</c:v>
                </c:pt>
                <c:pt idx="119">
                  <c:v>180497.22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6-4B56-A089-5774D8840366}"/>
            </c:ext>
          </c:extLst>
        </c:ser>
        <c:ser>
          <c:idx val="1"/>
          <c:order val="1"/>
          <c:tx>
            <c:strRef>
              <c:f>'C-Build'!$F$1</c:f>
              <c:strCache>
                <c:ptCount val="1"/>
                <c:pt idx="0">
                  <c:v> Moving Average - Adjusted Dollars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'C-Build'!$A$2:$A$121</c:f>
              <c:numCache>
                <c:formatCode>General</c:formatCode>
                <c:ptCount val="120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</c:numCache>
            </c:numRef>
          </c:cat>
          <c:val>
            <c:numRef>
              <c:f>'C-Build'!$F$2:$F$121</c:f>
              <c:numCache>
                <c:formatCode>_("$"* #,##0.00_);_("$"* \(#,##0.00\);_("$"* "-"??_);_(@_)</c:formatCode>
                <c:ptCount val="120"/>
                <c:pt idx="11">
                  <c:v>29861.159176581048</c:v>
                </c:pt>
                <c:pt idx="12">
                  <c:v>30848.905284978231</c:v>
                </c:pt>
                <c:pt idx="13">
                  <c:v>31827.660460128973</c:v>
                </c:pt>
                <c:pt idx="14">
                  <c:v>33338.623652474656</c:v>
                </c:pt>
                <c:pt idx="15">
                  <c:v>34658.656808790955</c:v>
                </c:pt>
                <c:pt idx="16">
                  <c:v>35571.058591240268</c:v>
                </c:pt>
                <c:pt idx="17">
                  <c:v>34134.87150174471</c:v>
                </c:pt>
                <c:pt idx="18">
                  <c:v>35610.070738720999</c:v>
                </c:pt>
                <c:pt idx="19">
                  <c:v>36528.435209534895</c:v>
                </c:pt>
                <c:pt idx="20">
                  <c:v>37727.072878073377</c:v>
                </c:pt>
                <c:pt idx="21">
                  <c:v>37875.825016797957</c:v>
                </c:pt>
                <c:pt idx="22">
                  <c:v>38680.309021231587</c:v>
                </c:pt>
                <c:pt idx="23">
                  <c:v>38780.781555250112</c:v>
                </c:pt>
                <c:pt idx="24">
                  <c:v>39208.013992102118</c:v>
                </c:pt>
                <c:pt idx="25">
                  <c:v>41551.679856292678</c:v>
                </c:pt>
                <c:pt idx="26">
                  <c:v>41758.980695287471</c:v>
                </c:pt>
                <c:pt idx="27">
                  <c:v>42228.976536293929</c:v>
                </c:pt>
                <c:pt idx="28">
                  <c:v>43231.756654843528</c:v>
                </c:pt>
                <c:pt idx="29">
                  <c:v>44111.223985513701</c:v>
                </c:pt>
                <c:pt idx="30">
                  <c:v>43828.040373046555</c:v>
                </c:pt>
                <c:pt idx="31">
                  <c:v>44438.200524688029</c:v>
                </c:pt>
                <c:pt idx="32">
                  <c:v>44463.743422039981</c:v>
                </c:pt>
                <c:pt idx="33">
                  <c:v>45371.73769035549</c:v>
                </c:pt>
                <c:pt idx="34">
                  <c:v>46124.430804827622</c:v>
                </c:pt>
                <c:pt idx="35">
                  <c:v>46799.224590871949</c:v>
                </c:pt>
                <c:pt idx="36">
                  <c:v>47018.192133836768</c:v>
                </c:pt>
                <c:pt idx="37">
                  <c:v>46049.748772430445</c:v>
                </c:pt>
                <c:pt idx="38">
                  <c:v>46636.580854406231</c:v>
                </c:pt>
                <c:pt idx="39">
                  <c:v>48092.006503248915</c:v>
                </c:pt>
                <c:pt idx="40">
                  <c:v>49534.64382043152</c:v>
                </c:pt>
                <c:pt idx="41">
                  <c:v>51292.244661530327</c:v>
                </c:pt>
                <c:pt idx="42">
                  <c:v>52939.582723603118</c:v>
                </c:pt>
                <c:pt idx="43">
                  <c:v>53665.646424695115</c:v>
                </c:pt>
                <c:pt idx="44">
                  <c:v>55166.88586937634</c:v>
                </c:pt>
                <c:pt idx="45">
                  <c:v>56297.491036808111</c:v>
                </c:pt>
                <c:pt idx="46">
                  <c:v>57498.666661171883</c:v>
                </c:pt>
                <c:pt idx="47">
                  <c:v>58726.582598077606</c:v>
                </c:pt>
                <c:pt idx="48">
                  <c:v>61011.825681154536</c:v>
                </c:pt>
                <c:pt idx="49">
                  <c:v>62544.647723325943</c:v>
                </c:pt>
                <c:pt idx="50">
                  <c:v>62892.17701963093</c:v>
                </c:pt>
                <c:pt idx="51">
                  <c:v>62441.392177082373</c:v>
                </c:pt>
                <c:pt idx="52">
                  <c:v>62003.162132688827</c:v>
                </c:pt>
                <c:pt idx="53">
                  <c:v>64970.132633774767</c:v>
                </c:pt>
                <c:pt idx="54">
                  <c:v>68947.454149290686</c:v>
                </c:pt>
                <c:pt idx="55">
                  <c:v>69265.48123476062</c:v>
                </c:pt>
                <c:pt idx="56">
                  <c:v>71350.360047094466</c:v>
                </c:pt>
                <c:pt idx="57">
                  <c:v>78577.678288948548</c:v>
                </c:pt>
                <c:pt idx="58">
                  <c:v>84111.339848907679</c:v>
                </c:pt>
                <c:pt idx="59">
                  <c:v>90268.580801818098</c:v>
                </c:pt>
                <c:pt idx="60">
                  <c:v>94976.594812090698</c:v>
                </c:pt>
                <c:pt idx="61">
                  <c:v>96431.930732411915</c:v>
                </c:pt>
                <c:pt idx="62">
                  <c:v>102929.19859137559</c:v>
                </c:pt>
                <c:pt idx="63">
                  <c:v>112905.90822515309</c:v>
                </c:pt>
                <c:pt idx="64">
                  <c:v>116225.71895493637</c:v>
                </c:pt>
                <c:pt idx="65">
                  <c:v>119761.12145294949</c:v>
                </c:pt>
                <c:pt idx="66">
                  <c:v>119168.89022143417</c:v>
                </c:pt>
                <c:pt idx="67">
                  <c:v>123434.1663699202</c:v>
                </c:pt>
                <c:pt idx="68">
                  <c:v>125153.35308930527</c:v>
                </c:pt>
                <c:pt idx="69">
                  <c:v>123759.96630166931</c:v>
                </c:pt>
                <c:pt idx="70">
                  <c:v>123148.50682104191</c:v>
                </c:pt>
                <c:pt idx="71">
                  <c:v>123084.99208669663</c:v>
                </c:pt>
                <c:pt idx="72">
                  <c:v>122991.21404881273</c:v>
                </c:pt>
                <c:pt idx="73">
                  <c:v>125834.53624610063</c:v>
                </c:pt>
                <c:pt idx="74">
                  <c:v>128830.73036151727</c:v>
                </c:pt>
                <c:pt idx="75">
                  <c:v>122420.49404853431</c:v>
                </c:pt>
                <c:pt idx="76">
                  <c:v>121100.27301896592</c:v>
                </c:pt>
                <c:pt idx="77">
                  <c:v>116171.27962423845</c:v>
                </c:pt>
                <c:pt idx="78">
                  <c:v>118033.40604605684</c:v>
                </c:pt>
                <c:pt idx="79">
                  <c:v>117516.04823346688</c:v>
                </c:pt>
                <c:pt idx="80">
                  <c:v>115379.9308627704</c:v>
                </c:pt>
                <c:pt idx="81">
                  <c:v>112330.87255969107</c:v>
                </c:pt>
                <c:pt idx="82">
                  <c:v>110614.47537806457</c:v>
                </c:pt>
                <c:pt idx="83">
                  <c:v>108376.72663947084</c:v>
                </c:pt>
                <c:pt idx="84">
                  <c:v>106735.3679714999</c:v>
                </c:pt>
                <c:pt idx="85">
                  <c:v>105976.11510662954</c:v>
                </c:pt>
                <c:pt idx="86">
                  <c:v>100181.99838367617</c:v>
                </c:pt>
                <c:pt idx="87">
                  <c:v>98345.886828576738</c:v>
                </c:pt>
                <c:pt idx="88">
                  <c:v>101792.00304295855</c:v>
                </c:pt>
                <c:pt idx="89">
                  <c:v>104579.77741916619</c:v>
                </c:pt>
                <c:pt idx="90">
                  <c:v>103959.3821341985</c:v>
                </c:pt>
                <c:pt idx="91">
                  <c:v>104620.36791397016</c:v>
                </c:pt>
                <c:pt idx="92">
                  <c:v>108089.73899622278</c:v>
                </c:pt>
                <c:pt idx="93">
                  <c:v>110724.67975677633</c:v>
                </c:pt>
                <c:pt idx="94">
                  <c:v>111122.10893764812</c:v>
                </c:pt>
                <c:pt idx="95">
                  <c:v>111069.09585615982</c:v>
                </c:pt>
                <c:pt idx="96">
                  <c:v>109710.18282961503</c:v>
                </c:pt>
                <c:pt idx="97">
                  <c:v>113647.30817055854</c:v>
                </c:pt>
                <c:pt idx="98">
                  <c:v>115410.15533030657</c:v>
                </c:pt>
                <c:pt idx="99">
                  <c:v>120233.05338490654</c:v>
                </c:pt>
                <c:pt idx="100">
                  <c:v>123444.56390916435</c:v>
                </c:pt>
                <c:pt idx="101">
                  <c:v>123574.53606729076</c:v>
                </c:pt>
                <c:pt idx="102">
                  <c:v>124835.87811535869</c:v>
                </c:pt>
                <c:pt idx="103">
                  <c:v>124949.51017530909</c:v>
                </c:pt>
                <c:pt idx="104">
                  <c:v>125883.15621670771</c:v>
                </c:pt>
                <c:pt idx="105">
                  <c:v>125862.534815381</c:v>
                </c:pt>
                <c:pt idx="106">
                  <c:v>128686.47892079649</c:v>
                </c:pt>
                <c:pt idx="107">
                  <c:v>129939.99026255129</c:v>
                </c:pt>
                <c:pt idx="108">
                  <c:v>131337.27526622036</c:v>
                </c:pt>
                <c:pt idx="109">
                  <c:v>129599.53882533184</c:v>
                </c:pt>
                <c:pt idx="110">
                  <c:v>130869.09877828654</c:v>
                </c:pt>
                <c:pt idx="111">
                  <c:v>130640.28451148665</c:v>
                </c:pt>
                <c:pt idx="112">
                  <c:v>128181.31591129903</c:v>
                </c:pt>
                <c:pt idx="113">
                  <c:v>128818.89499084954</c:v>
                </c:pt>
                <c:pt idx="114">
                  <c:v>131652.61587882423</c:v>
                </c:pt>
                <c:pt idx="115">
                  <c:v>135385.54700700057</c:v>
                </c:pt>
                <c:pt idx="116">
                  <c:v>136303.01970221032</c:v>
                </c:pt>
                <c:pt idx="117">
                  <c:v>139940.10309167459</c:v>
                </c:pt>
                <c:pt idx="118">
                  <c:v>143348.67285551757</c:v>
                </c:pt>
                <c:pt idx="119">
                  <c:v>147829.0493046979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E6-4B56-A089-5774D8840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100136"/>
        <c:axId val="282099152"/>
      </c:lineChart>
      <c:catAx>
        <c:axId val="282100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5370687814740861"/>
              <c:y val="0.89207184701169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099152"/>
        <c:crosses val="autoZero"/>
        <c:auto val="0"/>
        <c:lblAlgn val="ctr"/>
        <c:lblOffset val="100"/>
        <c:noMultiLvlLbl val="0"/>
      </c:catAx>
      <c:valAx>
        <c:axId val="2820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Montlhy</a:t>
                </a:r>
                <a:r>
                  <a:rPr lang="en-US" b="1" baseline="0"/>
                  <a:t> Sales Tax Revenue - Adjusted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2759170653907496E-2"/>
              <c:y val="0.234228697182297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10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619125</xdr:colOff>
      <xdr:row>0</xdr:row>
      <xdr:rowOff>261937</xdr:rowOff>
    </xdr:from>
    <xdr:to>
      <xdr:col>19</xdr:col>
      <xdr:colOff>352425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38BCE4-21FD-4C15-9426-401E2A1FC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1</xdr:row>
      <xdr:rowOff>100012</xdr:rowOff>
    </xdr:from>
    <xdr:to>
      <xdr:col>19</xdr:col>
      <xdr:colOff>333375</xdr:colOff>
      <xdr:row>26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442C43-B8E4-405F-88B1-9BFCF730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1FE23-B2FE-4D78-A2D4-25348DD308B7}">
  <dimension ref="A2:AF31"/>
  <sheetViews>
    <sheetView tabSelected="1" zoomScaleNormal="100" workbookViewId="0">
      <pane xSplit="1" topLeftCell="J1" activePane="topRight" state="frozen"/>
      <selection pane="topRight" activeCell="Z16" sqref="Z16"/>
    </sheetView>
  </sheetViews>
  <sheetFormatPr defaultColWidth="8.85546875" defaultRowHeight="15" x14ac:dyDescent="0.25"/>
  <cols>
    <col min="1" max="1" width="5.42578125" style="53" bestFit="1" customWidth="1"/>
    <col min="2" max="2" width="11.5703125" bestFit="1" customWidth="1"/>
    <col min="3" max="18" width="11.7109375" bestFit="1" customWidth="1"/>
    <col min="19" max="19" width="12.5703125" bestFit="1" customWidth="1"/>
    <col min="20" max="20" width="13" bestFit="1" customWidth="1"/>
    <col min="21" max="21" width="13.7109375" customWidth="1"/>
    <col min="22" max="24" width="13" bestFit="1" customWidth="1"/>
    <col min="25" max="25" width="12.7109375" bestFit="1" customWidth="1"/>
    <col min="26" max="26" width="15.7109375" bestFit="1" customWidth="1"/>
    <col min="27" max="27" width="13.7109375" bestFit="1" customWidth="1"/>
    <col min="28" max="32" width="10.5703125" bestFit="1" customWidth="1"/>
  </cols>
  <sheetData>
    <row r="2" spans="1:30" x14ac:dyDescent="0.25">
      <c r="C2" s="12">
        <f t="shared" ref="C2:Y2" si="0">+SUM(C5:C12)/C18</f>
        <v>0.62962811502991067</v>
      </c>
      <c r="D2" s="12">
        <f t="shared" si="0"/>
        <v>0.58992453920598986</v>
      </c>
      <c r="E2" s="12">
        <f t="shared" si="0"/>
        <v>0.60721386854258474</v>
      </c>
      <c r="F2" s="12">
        <f t="shared" si="0"/>
        <v>0.63197860995264965</v>
      </c>
      <c r="G2" s="12">
        <f t="shared" si="0"/>
        <v>0.62075650505660651</v>
      </c>
      <c r="H2" s="12">
        <f t="shared" si="0"/>
        <v>0.5619612049557613</v>
      </c>
      <c r="I2" s="12">
        <f t="shared" si="0"/>
        <v>0.62624577046146968</v>
      </c>
      <c r="J2" s="12">
        <f t="shared" si="0"/>
        <v>0.66824710299882939</v>
      </c>
      <c r="K2" s="12">
        <f t="shared" si="0"/>
        <v>0.63573580334414592</v>
      </c>
      <c r="L2" s="12">
        <f t="shared" si="0"/>
        <v>0.60469047826806144</v>
      </c>
      <c r="M2" s="12">
        <f t="shared" si="0"/>
        <v>0.68454535992480137</v>
      </c>
      <c r="N2" s="12">
        <f t="shared" si="0"/>
        <v>0.65810686926818018</v>
      </c>
      <c r="O2" s="12">
        <f t="shared" si="0"/>
        <v>0.596434892070973</v>
      </c>
      <c r="P2" s="12">
        <f t="shared" si="0"/>
        <v>0.62781503202008182</v>
      </c>
      <c r="Q2" s="12">
        <f t="shared" si="0"/>
        <v>0.6386831710805736</v>
      </c>
      <c r="R2" s="12">
        <f t="shared" si="0"/>
        <v>0.63112200340338864</v>
      </c>
      <c r="S2" s="12">
        <f t="shared" si="0"/>
        <v>0.56700359697041325</v>
      </c>
      <c r="T2" s="12">
        <f t="shared" si="0"/>
        <v>0.67034122318251577</v>
      </c>
      <c r="U2" s="12">
        <f t="shared" si="0"/>
        <v>0.70042715391009125</v>
      </c>
      <c r="V2" s="12">
        <f t="shared" si="0"/>
        <v>0.63736232412189986</v>
      </c>
      <c r="W2" s="12">
        <f t="shared" si="0"/>
        <v>0.65666510009921997</v>
      </c>
      <c r="X2" s="12">
        <f t="shared" si="0"/>
        <v>0.60992583841153836</v>
      </c>
      <c r="Y2" s="12">
        <f t="shared" si="0"/>
        <v>0.60462296868726473</v>
      </c>
      <c r="Z2" s="12">
        <f>+SUM(Z5:Z12)/Z18</f>
        <v>0.65400561252635536</v>
      </c>
      <c r="AA2" s="12"/>
      <c r="AC2" s="42" t="s">
        <v>45</v>
      </c>
      <c r="AD2" s="42" t="s">
        <v>46</v>
      </c>
    </row>
    <row r="3" spans="1:30" x14ac:dyDescent="0.25">
      <c r="D3" s="11"/>
    </row>
    <row r="4" spans="1:30" x14ac:dyDescent="0.25">
      <c r="A4" s="54"/>
      <c r="B4" s="2">
        <v>1998</v>
      </c>
      <c r="C4" s="2">
        <v>1999</v>
      </c>
      <c r="D4" s="2">
        <v>2000</v>
      </c>
      <c r="E4" s="2">
        <v>2001</v>
      </c>
      <c r="F4" s="2">
        <v>2002</v>
      </c>
      <c r="G4" s="2">
        <v>2003</v>
      </c>
      <c r="H4" s="2">
        <v>2004</v>
      </c>
      <c r="I4" s="2">
        <v>2005</v>
      </c>
      <c r="J4" s="2">
        <v>2006</v>
      </c>
      <c r="K4" s="2">
        <v>2007</v>
      </c>
      <c r="L4" s="2">
        <v>2008</v>
      </c>
      <c r="M4" s="2">
        <v>2009</v>
      </c>
      <c r="N4" s="2">
        <v>2010</v>
      </c>
      <c r="O4" s="2">
        <v>2011</v>
      </c>
      <c r="P4" s="2">
        <v>2012</v>
      </c>
      <c r="Q4" s="2">
        <v>2013</v>
      </c>
      <c r="R4" s="2">
        <v>2014</v>
      </c>
      <c r="S4" s="2">
        <v>2015</v>
      </c>
      <c r="T4" s="2">
        <v>2016</v>
      </c>
      <c r="U4" s="2">
        <v>2017</v>
      </c>
      <c r="V4" s="2">
        <v>2018</v>
      </c>
      <c r="W4" s="2">
        <v>2019</v>
      </c>
      <c r="X4" s="2">
        <v>2020</v>
      </c>
      <c r="Y4" s="2">
        <v>2021</v>
      </c>
      <c r="Z4" s="2">
        <v>2022</v>
      </c>
      <c r="AA4" s="2">
        <v>2023</v>
      </c>
      <c r="AC4" s="36" t="s">
        <v>27</v>
      </c>
      <c r="AD4" s="36" t="s">
        <v>27</v>
      </c>
    </row>
    <row r="5" spans="1:30" x14ac:dyDescent="0.25">
      <c r="A5" s="55" t="s">
        <v>11</v>
      </c>
      <c r="B5" s="22"/>
      <c r="C5" s="21">
        <v>14984.32</v>
      </c>
      <c r="D5" s="21">
        <v>19504.439999999999</v>
      </c>
      <c r="E5" s="21">
        <v>18003.78</v>
      </c>
      <c r="F5" s="21">
        <v>10280.25</v>
      </c>
      <c r="G5" s="21">
        <v>12507.61</v>
      </c>
      <c r="H5" s="21">
        <v>16249.47</v>
      </c>
      <c r="I5" s="21">
        <v>23548.58</v>
      </c>
      <c r="J5" s="21">
        <v>26220.46</v>
      </c>
      <c r="K5" s="21">
        <v>30024.98</v>
      </c>
      <c r="L5" s="21">
        <v>34175.279999999999</v>
      </c>
      <c r="M5" s="21">
        <v>24815.03</v>
      </c>
      <c r="N5" s="21">
        <v>18932.39</v>
      </c>
      <c r="O5" s="21">
        <v>16945.05</v>
      </c>
      <c r="P5" s="21">
        <v>36402.93</v>
      </c>
      <c r="Q5" s="21">
        <v>38099.480000000003</v>
      </c>
      <c r="R5" s="21">
        <v>45916.58</v>
      </c>
      <c r="S5" s="21">
        <v>59547.23</v>
      </c>
      <c r="T5" s="21">
        <v>127075.08</v>
      </c>
      <c r="U5" s="21">
        <v>129004.95</v>
      </c>
      <c r="V5" s="21">
        <v>106310.93</v>
      </c>
      <c r="W5" s="21">
        <v>107728.05</v>
      </c>
      <c r="X5" s="21">
        <v>125029.79</v>
      </c>
      <c r="Y5" s="21">
        <v>180497.22</v>
      </c>
      <c r="Z5" s="21">
        <v>270429.62</v>
      </c>
      <c r="AA5" s="21">
        <v>261543.39</v>
      </c>
      <c r="AC5" s="41">
        <f>+_xlfn.STDEV.P(D2:Z2)</f>
        <v>3.4205440196966641E-2</v>
      </c>
      <c r="AD5" s="58">
        <f>+_xlfn.STDEV.P(C19:Z19)</f>
        <v>0.23542737539772401</v>
      </c>
    </row>
    <row r="6" spans="1:30" x14ac:dyDescent="0.25">
      <c r="A6" s="55" t="s">
        <v>0</v>
      </c>
      <c r="B6" s="23">
        <v>6185.46</v>
      </c>
      <c r="C6" s="23">
        <v>6989.12</v>
      </c>
      <c r="D6" s="23">
        <v>15213.54</v>
      </c>
      <c r="E6" s="23">
        <v>15081.11</v>
      </c>
      <c r="F6" s="23">
        <v>11610.99</v>
      </c>
      <c r="G6" s="23">
        <v>9696.99</v>
      </c>
      <c r="H6" s="23">
        <v>13152.36</v>
      </c>
      <c r="I6" s="23">
        <v>19219.89</v>
      </c>
      <c r="J6" s="23">
        <v>27001.77</v>
      </c>
      <c r="K6" s="23">
        <v>25351.58</v>
      </c>
      <c r="L6" s="23">
        <v>43028.82</v>
      </c>
      <c r="M6" s="23">
        <v>28808.19</v>
      </c>
      <c r="N6" s="23">
        <v>16700.82</v>
      </c>
      <c r="O6" s="23">
        <v>20918.66</v>
      </c>
      <c r="P6" s="23">
        <v>31845.040000000001</v>
      </c>
      <c r="Q6" s="23">
        <v>36885.42</v>
      </c>
      <c r="R6" s="23">
        <v>39827.519999999997</v>
      </c>
      <c r="S6" s="23">
        <v>64396.800000000003</v>
      </c>
      <c r="T6" s="23">
        <v>116667.52</v>
      </c>
      <c r="U6" s="23">
        <v>118535.11</v>
      </c>
      <c r="V6" s="23">
        <v>102246.39</v>
      </c>
      <c r="W6" s="23">
        <v>88074.06</v>
      </c>
      <c r="X6" s="23">
        <v>106870.38</v>
      </c>
      <c r="Y6" s="23">
        <v>154255.74</v>
      </c>
      <c r="Z6" s="23">
        <v>193624.03</v>
      </c>
      <c r="AA6" s="23">
        <v>247418.9</v>
      </c>
      <c r="AC6" s="38"/>
      <c r="AD6" s="38"/>
    </row>
    <row r="7" spans="1:30" x14ac:dyDescent="0.25">
      <c r="A7" s="55" t="s">
        <v>1</v>
      </c>
      <c r="B7" s="23">
        <v>3313.29</v>
      </c>
      <c r="C7" s="23">
        <v>9303.25</v>
      </c>
      <c r="D7" s="23">
        <v>12808.91</v>
      </c>
      <c r="E7" s="23">
        <v>14058.72</v>
      </c>
      <c r="F7" s="23">
        <v>10039.08</v>
      </c>
      <c r="G7" s="23">
        <v>11362.02</v>
      </c>
      <c r="H7" s="23">
        <v>16973.080000000002</v>
      </c>
      <c r="I7" s="23">
        <v>19505.13</v>
      </c>
      <c r="J7" s="23">
        <v>24564.05</v>
      </c>
      <c r="K7" s="23">
        <v>22087.49</v>
      </c>
      <c r="L7" s="23">
        <v>36967.67</v>
      </c>
      <c r="M7" s="23">
        <v>17395.07</v>
      </c>
      <c r="N7" s="23">
        <v>8307.89</v>
      </c>
      <c r="O7" s="23">
        <v>17404.22</v>
      </c>
      <c r="P7" s="23">
        <v>28169.49</v>
      </c>
      <c r="Q7" s="23">
        <v>53794.17</v>
      </c>
      <c r="R7" s="23">
        <v>43925.08</v>
      </c>
      <c r="S7" s="23">
        <v>60489.38</v>
      </c>
      <c r="T7" s="23">
        <v>77002.649999999994</v>
      </c>
      <c r="U7" s="23">
        <v>111020.86</v>
      </c>
      <c r="V7" s="23">
        <v>104767.03999999999</v>
      </c>
      <c r="W7" s="23">
        <v>152208.85999999999</v>
      </c>
      <c r="X7" s="23">
        <v>135053.69</v>
      </c>
      <c r="Y7" s="23">
        <v>183336.09</v>
      </c>
      <c r="Z7" s="23">
        <v>262131.43</v>
      </c>
      <c r="AA7" s="23">
        <v>293082.06</v>
      </c>
      <c r="AC7" s="39" t="s">
        <v>26</v>
      </c>
      <c r="AD7" s="39" t="s">
        <v>26</v>
      </c>
    </row>
    <row r="8" spans="1:30" x14ac:dyDescent="0.25">
      <c r="A8" s="55" t="s">
        <v>2</v>
      </c>
      <c r="B8" s="23">
        <v>1067.51</v>
      </c>
      <c r="C8" s="23">
        <v>8765.36</v>
      </c>
      <c r="D8" s="23">
        <v>12592.34</v>
      </c>
      <c r="E8" s="23">
        <v>9767.68</v>
      </c>
      <c r="F8" s="23">
        <v>12340.83</v>
      </c>
      <c r="G8" s="23">
        <v>9636.92</v>
      </c>
      <c r="H8" s="23">
        <v>12594.24</v>
      </c>
      <c r="I8" s="23">
        <v>17551.38</v>
      </c>
      <c r="J8" s="23">
        <v>22169.1</v>
      </c>
      <c r="K8" s="23">
        <v>18160.91</v>
      </c>
      <c r="L8" s="23">
        <v>31038.09</v>
      </c>
      <c r="M8" s="23">
        <v>16658.63</v>
      </c>
      <c r="N8" s="23">
        <v>27633.82</v>
      </c>
      <c r="O8" s="23">
        <v>16958.8</v>
      </c>
      <c r="P8" s="23">
        <v>33376.39</v>
      </c>
      <c r="Q8" s="23">
        <v>36091.379999999997</v>
      </c>
      <c r="R8" s="23">
        <v>43025.4</v>
      </c>
      <c r="S8" s="23">
        <v>46774.13</v>
      </c>
      <c r="T8" s="23">
        <v>118452.52</v>
      </c>
      <c r="U8" s="23">
        <v>154925.29999999999</v>
      </c>
      <c r="V8" s="23">
        <v>91966.61</v>
      </c>
      <c r="W8" s="23">
        <v>114324.3</v>
      </c>
      <c r="X8" s="23">
        <v>131180.87</v>
      </c>
      <c r="Y8" s="23">
        <v>217150.72</v>
      </c>
      <c r="Z8" s="23">
        <v>265135.7</v>
      </c>
      <c r="AA8" s="23">
        <v>207270.14</v>
      </c>
      <c r="AC8" s="40">
        <f>+AVERAGE(D2:Z2)</f>
        <v>0.62973108819406076</v>
      </c>
      <c r="AD8" s="40">
        <f>+AVERAGE(D19:Z19)</f>
        <v>0.16948273580999737</v>
      </c>
    </row>
    <row r="9" spans="1:30" x14ac:dyDescent="0.25">
      <c r="A9" s="55" t="s">
        <v>3</v>
      </c>
      <c r="B9" s="23">
        <v>19273.3</v>
      </c>
      <c r="C9" s="23">
        <v>6910.3</v>
      </c>
      <c r="D9" s="23">
        <v>11441.97</v>
      </c>
      <c r="E9" s="23">
        <v>11319.69</v>
      </c>
      <c r="F9" s="23">
        <v>7089.93</v>
      </c>
      <c r="G9" s="23">
        <v>8640.56</v>
      </c>
      <c r="H9" s="23">
        <v>13143.9</v>
      </c>
      <c r="I9" s="23">
        <v>15838.25</v>
      </c>
      <c r="J9" s="23">
        <v>23503.73</v>
      </c>
      <c r="K9" s="23">
        <v>19190.96</v>
      </c>
      <c r="L9" s="23">
        <v>20551.759999999998</v>
      </c>
      <c r="M9" s="23">
        <v>19668.419999999998</v>
      </c>
      <c r="N9" s="23">
        <v>13691.39</v>
      </c>
      <c r="O9" s="23">
        <v>12265.86</v>
      </c>
      <c r="P9" s="23">
        <v>26540.639999999999</v>
      </c>
      <c r="Q9" s="23">
        <v>31857.7</v>
      </c>
      <c r="R9" s="23">
        <v>48375.81</v>
      </c>
      <c r="S9" s="23">
        <v>43365.7</v>
      </c>
      <c r="T9" s="23">
        <v>153824.09</v>
      </c>
      <c r="U9" s="23">
        <v>84995.24</v>
      </c>
      <c r="V9" s="23">
        <v>65894.92</v>
      </c>
      <c r="W9" s="23">
        <v>123990.74</v>
      </c>
      <c r="X9" s="23">
        <v>121696.08</v>
      </c>
      <c r="Y9" s="23">
        <v>164285.69</v>
      </c>
      <c r="Z9" s="23">
        <v>223094.05</v>
      </c>
      <c r="AA9" s="23">
        <f>313837.88-66031.85</f>
        <v>247806.03</v>
      </c>
    </row>
    <row r="10" spans="1:30" x14ac:dyDescent="0.25">
      <c r="A10" s="55" t="s">
        <v>4</v>
      </c>
      <c r="B10" s="23">
        <v>798.24</v>
      </c>
      <c r="C10" s="23">
        <v>13473.66</v>
      </c>
      <c r="D10" s="23">
        <v>11245.54</v>
      </c>
      <c r="E10" s="23">
        <v>11771</v>
      </c>
      <c r="F10" s="23">
        <v>10804.78</v>
      </c>
      <c r="G10" s="23">
        <v>17895.93</v>
      </c>
      <c r="H10" s="23">
        <v>10884.94</v>
      </c>
      <c r="I10" s="23">
        <v>19480.48</v>
      </c>
      <c r="J10" s="23">
        <v>29312.45</v>
      </c>
      <c r="K10" s="23">
        <v>28799.61</v>
      </c>
      <c r="L10" s="23">
        <v>34520.83</v>
      </c>
      <c r="M10" s="23">
        <v>24719.99</v>
      </c>
      <c r="N10" s="23">
        <v>17487.93</v>
      </c>
      <c r="O10" s="23">
        <v>21888.51</v>
      </c>
      <c r="P10" s="23">
        <v>31921.64</v>
      </c>
      <c r="Q10" s="23">
        <v>43117.98</v>
      </c>
      <c r="R10" s="23">
        <v>59846.48</v>
      </c>
      <c r="S10" s="23">
        <v>55021.49</v>
      </c>
      <c r="T10" s="23">
        <v>92323.73</v>
      </c>
      <c r="U10" s="23">
        <v>79169.440000000002</v>
      </c>
      <c r="V10" s="23">
        <v>121329.62</v>
      </c>
      <c r="W10" s="23">
        <v>161391.49</v>
      </c>
      <c r="X10" s="23">
        <v>132536.39000000001</v>
      </c>
      <c r="Y10" s="23">
        <v>214594.67</v>
      </c>
      <c r="Z10" s="23">
        <v>303286.5</v>
      </c>
      <c r="AA10" s="23">
        <v>309266.17</v>
      </c>
    </row>
    <row r="11" spans="1:30" x14ac:dyDescent="0.25">
      <c r="A11" s="55" t="s">
        <v>5</v>
      </c>
      <c r="B11" s="23">
        <v>820.44</v>
      </c>
      <c r="C11" s="23">
        <v>15980.58</v>
      </c>
      <c r="D11" s="23">
        <v>14089.97</v>
      </c>
      <c r="E11" s="23">
        <v>15936.59</v>
      </c>
      <c r="F11" s="23">
        <v>14265.25</v>
      </c>
      <c r="G11" s="23">
        <v>12115.54</v>
      </c>
      <c r="H11" s="23">
        <v>24715.37</v>
      </c>
      <c r="I11" s="23">
        <v>24447.55</v>
      </c>
      <c r="J11" s="23">
        <v>28163.85</v>
      </c>
      <c r="K11" s="23">
        <v>38258.5</v>
      </c>
      <c r="L11" s="23">
        <v>22057.75</v>
      </c>
      <c r="M11" s="23">
        <v>20543.28</v>
      </c>
      <c r="N11" s="23">
        <v>20159.240000000002</v>
      </c>
      <c r="O11" s="23">
        <v>43369.56</v>
      </c>
      <c r="P11" s="23">
        <v>28907.83</v>
      </c>
      <c r="Q11" s="23">
        <v>38875.86</v>
      </c>
      <c r="R11" s="23">
        <v>58980.71</v>
      </c>
      <c r="S11" s="23">
        <v>91672.639999999999</v>
      </c>
      <c r="T11" s="23">
        <v>131842.84</v>
      </c>
      <c r="U11" s="23">
        <v>78372.58</v>
      </c>
      <c r="V11" s="23">
        <v>112986.63</v>
      </c>
      <c r="W11" s="23">
        <v>116382.93</v>
      </c>
      <c r="X11" s="23">
        <v>124706.77</v>
      </c>
      <c r="Y11" s="23">
        <v>251953.36</v>
      </c>
      <c r="Z11" s="23">
        <v>247357.85</v>
      </c>
      <c r="AA11" s="23">
        <v>244410.44</v>
      </c>
    </row>
    <row r="12" spans="1:30" x14ac:dyDescent="0.25">
      <c r="A12" s="55" t="s">
        <v>6</v>
      </c>
      <c r="B12" s="23">
        <v>19227.07</v>
      </c>
      <c r="C12" s="23">
        <v>15972.51</v>
      </c>
      <c r="D12" s="23">
        <v>18410.2</v>
      </c>
      <c r="E12" s="23">
        <v>25744.29</v>
      </c>
      <c r="F12" s="23">
        <v>16589.79</v>
      </c>
      <c r="G12" s="23">
        <v>12075.38</v>
      </c>
      <c r="H12" s="23">
        <v>20214.04</v>
      </c>
      <c r="I12" s="23">
        <v>23946.31</v>
      </c>
      <c r="J12" s="23">
        <v>27246.43</v>
      </c>
      <c r="K12" s="23">
        <v>38296.53</v>
      </c>
      <c r="L12" s="23">
        <v>28035.95</v>
      </c>
      <c r="M12" s="23">
        <v>16484.41</v>
      </c>
      <c r="N12" s="23">
        <v>18256.86</v>
      </c>
      <c r="O12" s="23">
        <v>23472.880000000001</v>
      </c>
      <c r="P12" s="23">
        <v>39373.9</v>
      </c>
      <c r="Q12" s="23">
        <v>37098.35</v>
      </c>
      <c r="R12" s="23">
        <v>55918.89</v>
      </c>
      <c r="S12" s="23">
        <v>99743.39</v>
      </c>
      <c r="T12" s="23">
        <v>94003.11</v>
      </c>
      <c r="U12" s="23">
        <v>116627.14</v>
      </c>
      <c r="V12" s="23">
        <v>112864.36</v>
      </c>
      <c r="W12" s="23">
        <v>129818.16</v>
      </c>
      <c r="X12" s="23">
        <v>164923.68</v>
      </c>
      <c r="Y12" s="23">
        <v>200609.53</v>
      </c>
      <c r="Z12" s="23">
        <v>279008.43</v>
      </c>
      <c r="AA12" s="23">
        <v>256195.58</v>
      </c>
      <c r="AC12" s="36" t="s">
        <v>29</v>
      </c>
      <c r="AD12" s="36" t="s">
        <v>29</v>
      </c>
    </row>
    <row r="13" spans="1:30" x14ac:dyDescent="0.25">
      <c r="A13" s="55" t="s">
        <v>7</v>
      </c>
      <c r="B13" s="23">
        <v>10926.52</v>
      </c>
      <c r="C13" s="23">
        <v>12051.48</v>
      </c>
      <c r="D13" s="23">
        <v>20330.939999999999</v>
      </c>
      <c r="E13" s="23">
        <v>30762.57</v>
      </c>
      <c r="F13" s="23">
        <v>11355.45</v>
      </c>
      <c r="G13" s="23">
        <v>12239.21</v>
      </c>
      <c r="H13" s="23">
        <v>20598.96</v>
      </c>
      <c r="I13" s="23">
        <v>23306.65</v>
      </c>
      <c r="J13" s="23">
        <v>29933.88</v>
      </c>
      <c r="K13" s="23">
        <v>28077.5</v>
      </c>
      <c r="L13" s="23">
        <v>30796.92</v>
      </c>
      <c r="M13" s="23">
        <v>20208.28</v>
      </c>
      <c r="N13" s="23">
        <v>21243.25</v>
      </c>
      <c r="O13" s="23">
        <v>29073.47</v>
      </c>
      <c r="P13" s="23">
        <v>39312.589999999997</v>
      </c>
      <c r="Q13" s="23">
        <v>46483.78</v>
      </c>
      <c r="R13" s="23">
        <v>55229.89</v>
      </c>
      <c r="S13" s="23">
        <v>58829.31</v>
      </c>
      <c r="T13" s="23">
        <v>106781.58</v>
      </c>
      <c r="U13" s="23">
        <v>103000.2</v>
      </c>
      <c r="V13" s="23">
        <v>113458.59</v>
      </c>
      <c r="W13" s="23">
        <v>116786.95</v>
      </c>
      <c r="X13" s="23">
        <v>163016</v>
      </c>
      <c r="Y13" s="23">
        <v>232227.07</v>
      </c>
      <c r="Z13" s="23">
        <v>240287.34</v>
      </c>
      <c r="AA13" s="23"/>
      <c r="AC13" s="37">
        <f>+AVERAGE(Q2:Z2)</f>
        <v>0.63701589923932611</v>
      </c>
      <c r="AD13" s="37">
        <f>+AVERAGE(Q19:Z19)</f>
        <v>0.24004779913607183</v>
      </c>
    </row>
    <row r="14" spans="1:30" x14ac:dyDescent="0.25">
      <c r="A14" s="55" t="s">
        <v>8</v>
      </c>
      <c r="B14" s="23">
        <v>11268.11</v>
      </c>
      <c r="C14" s="23">
        <v>14236.26</v>
      </c>
      <c r="D14" s="23">
        <v>20219.52</v>
      </c>
      <c r="E14" s="23">
        <v>16359.37</v>
      </c>
      <c r="F14" s="23">
        <v>14556.8</v>
      </c>
      <c r="G14" s="23">
        <v>13902.31</v>
      </c>
      <c r="H14" s="23">
        <v>41408.480000000003</v>
      </c>
      <c r="I14" s="23">
        <v>29967.78</v>
      </c>
      <c r="J14" s="23">
        <v>28808.720000000001</v>
      </c>
      <c r="K14" s="23">
        <v>30845.68</v>
      </c>
      <c r="L14" s="23">
        <v>58656.73</v>
      </c>
      <c r="M14" s="23">
        <v>20249.32</v>
      </c>
      <c r="N14" s="23">
        <v>18676.46</v>
      </c>
      <c r="O14" s="23">
        <v>29088.23</v>
      </c>
      <c r="P14" s="23">
        <v>42446</v>
      </c>
      <c r="Q14" s="23">
        <v>43224.49</v>
      </c>
      <c r="R14" s="23">
        <v>60403.79</v>
      </c>
      <c r="S14" s="23">
        <v>83236.600000000006</v>
      </c>
      <c r="T14" s="23">
        <v>103576.75</v>
      </c>
      <c r="U14" s="23">
        <v>81599.97</v>
      </c>
      <c r="V14" s="23">
        <v>123806.17</v>
      </c>
      <c r="W14" s="23">
        <v>136968.82999999999</v>
      </c>
      <c r="X14" s="23">
        <v>149848.59</v>
      </c>
      <c r="Y14" s="35">
        <f>464898.78-231548.58</f>
        <v>233350.20000000004</v>
      </c>
      <c r="Z14" s="23">
        <f>498057.73-231549</f>
        <v>266508.73</v>
      </c>
      <c r="AA14" s="23"/>
      <c r="AC14" s="38"/>
      <c r="AD14" s="38"/>
    </row>
    <row r="15" spans="1:30" x14ac:dyDescent="0.25">
      <c r="A15" s="55" t="s">
        <v>9</v>
      </c>
      <c r="B15" s="23">
        <v>18048.099999999999</v>
      </c>
      <c r="C15" s="23">
        <v>11650.75</v>
      </c>
      <c r="D15" s="23">
        <v>18735.96</v>
      </c>
      <c r="E15" s="23">
        <v>19100.71</v>
      </c>
      <c r="F15" s="23">
        <v>13959.22</v>
      </c>
      <c r="G15" s="23">
        <v>16278.99</v>
      </c>
      <c r="H15" s="23">
        <v>23375.18</v>
      </c>
      <c r="I15" s="23">
        <v>22595.39</v>
      </c>
      <c r="J15" s="23">
        <v>30392.25</v>
      </c>
      <c r="K15" s="23">
        <v>34407.22</v>
      </c>
      <c r="L15" s="23">
        <v>41275.08</v>
      </c>
      <c r="M15" s="23">
        <v>18372.03</v>
      </c>
      <c r="N15" s="23">
        <v>22012.9</v>
      </c>
      <c r="O15" s="23">
        <v>29605.7</v>
      </c>
      <c r="P15" s="23">
        <v>31831.09</v>
      </c>
      <c r="Q15" s="23">
        <v>41907.32</v>
      </c>
      <c r="R15" s="23">
        <v>54971.93</v>
      </c>
      <c r="S15" s="23">
        <v>134256.6</v>
      </c>
      <c r="T15" s="23">
        <v>120935.67999999999</v>
      </c>
      <c r="U15" s="23">
        <v>88755.46</v>
      </c>
      <c r="V15" s="23">
        <v>121692.34</v>
      </c>
      <c r="W15" s="23">
        <v>123594.56</v>
      </c>
      <c r="X15" s="23">
        <v>168686.12</v>
      </c>
      <c r="Y15" s="35">
        <f>425897.95-138511.86</f>
        <v>287386.09000000003</v>
      </c>
      <c r="Z15" s="23">
        <f>424075.77-138512</f>
        <v>285563.77</v>
      </c>
      <c r="AA15" s="23"/>
      <c r="AC15" s="39" t="s">
        <v>30</v>
      </c>
      <c r="AD15" s="39" t="s">
        <v>30</v>
      </c>
    </row>
    <row r="16" spans="1:30" x14ac:dyDescent="0.25">
      <c r="A16" s="55" t="s">
        <v>10</v>
      </c>
      <c r="B16" s="23">
        <v>14836.67</v>
      </c>
      <c r="C16" s="23">
        <v>16402.509999999998</v>
      </c>
      <c r="D16" s="23">
        <v>20867.11</v>
      </c>
      <c r="E16" s="23">
        <v>12489.88</v>
      </c>
      <c r="F16" s="23">
        <v>14297.58</v>
      </c>
      <c r="G16" s="23">
        <v>14965.44</v>
      </c>
      <c r="H16" s="23">
        <v>14334.52</v>
      </c>
      <c r="I16" s="23">
        <v>21732.21</v>
      </c>
      <c r="J16" s="23">
        <v>14217.53</v>
      </c>
      <c r="K16" s="23">
        <v>32823.03</v>
      </c>
      <c r="L16" s="23">
        <v>32951.83</v>
      </c>
      <c r="M16" s="23">
        <v>19092.419999999998</v>
      </c>
      <c r="N16" s="23">
        <v>11406.8</v>
      </c>
      <c r="O16" s="23">
        <v>29440.66</v>
      </c>
      <c r="P16" s="23">
        <v>38492.589999999997</v>
      </c>
      <c r="Q16" s="23">
        <v>47050.78</v>
      </c>
      <c r="R16" s="23">
        <v>60741.08</v>
      </c>
      <c r="S16" s="23">
        <v>121551.13</v>
      </c>
      <c r="T16" s="23">
        <v>116809.55</v>
      </c>
      <c r="U16" s="23">
        <v>99877.23</v>
      </c>
      <c r="V16" s="23">
        <v>106665.85</v>
      </c>
      <c r="W16" s="23">
        <v>142316.29</v>
      </c>
      <c r="X16" s="23">
        <v>184852.21</v>
      </c>
      <c r="Y16" s="23">
        <v>271527.13</v>
      </c>
      <c r="Z16" s="23">
        <v>289031.37</v>
      </c>
      <c r="AA16" s="23"/>
      <c r="AC16" s="40">
        <f>+AVERAGE(V2:Z2)</f>
        <v>0.63251636876925565</v>
      </c>
      <c r="AD16" s="40">
        <f>+AVERAGE(V19:Z19)</f>
        <v>0.21220603986963363</v>
      </c>
    </row>
    <row r="17" spans="1:32" x14ac:dyDescent="0.25">
      <c r="A17" s="56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32" x14ac:dyDescent="0.25">
      <c r="A18" s="56" t="s">
        <v>22</v>
      </c>
      <c r="B18" s="9">
        <f t="shared" ref="B18:X18" si="1">SUM(B5:B16)</f>
        <v>105764.71</v>
      </c>
      <c r="C18" s="9">
        <f t="shared" si="1"/>
        <v>146720.1</v>
      </c>
      <c r="D18" s="9">
        <f t="shared" si="1"/>
        <v>195460.43999999994</v>
      </c>
      <c r="E18" s="9">
        <f t="shared" si="1"/>
        <v>200395.38999999998</v>
      </c>
      <c r="F18" s="9">
        <f t="shared" si="1"/>
        <v>147189.94999999998</v>
      </c>
      <c r="G18" s="9">
        <f t="shared" si="1"/>
        <v>151316.9</v>
      </c>
      <c r="H18" s="9">
        <f t="shared" si="1"/>
        <v>227644.53999999998</v>
      </c>
      <c r="I18" s="9">
        <f t="shared" si="1"/>
        <v>261139.6</v>
      </c>
      <c r="J18" s="9">
        <f t="shared" si="1"/>
        <v>311534.22000000003</v>
      </c>
      <c r="K18" s="9">
        <f t="shared" si="1"/>
        <v>346323.99000000011</v>
      </c>
      <c r="L18" s="9">
        <f t="shared" si="1"/>
        <v>414056.71</v>
      </c>
      <c r="M18" s="9">
        <f t="shared" si="1"/>
        <v>247015.07</v>
      </c>
      <c r="N18" s="9">
        <f t="shared" si="1"/>
        <v>214509.74999999997</v>
      </c>
      <c r="O18" s="9">
        <f t="shared" si="1"/>
        <v>290431.59999999998</v>
      </c>
      <c r="P18" s="9">
        <f t="shared" si="1"/>
        <v>408620.13</v>
      </c>
      <c r="Q18" s="9">
        <f t="shared" si="1"/>
        <v>494486.70999999996</v>
      </c>
      <c r="R18" s="9">
        <f t="shared" si="1"/>
        <v>627163.16</v>
      </c>
      <c r="S18" s="9">
        <f t="shared" si="1"/>
        <v>918884.4</v>
      </c>
      <c r="T18" s="9">
        <f t="shared" si="1"/>
        <v>1359295.0999999999</v>
      </c>
      <c r="U18" s="9">
        <f>SUM(U5:U16)</f>
        <v>1245883.4799999997</v>
      </c>
      <c r="V18" s="9">
        <f>SUM(V5:V16)</f>
        <v>1283989.4500000002</v>
      </c>
      <c r="W18" s="9">
        <f t="shared" si="1"/>
        <v>1513585.2200000002</v>
      </c>
      <c r="X18" s="9">
        <f t="shared" si="1"/>
        <v>1708400.5699999998</v>
      </c>
      <c r="Y18" s="9">
        <f>SUM(Y5:Y16)</f>
        <v>2591173.5099999998</v>
      </c>
      <c r="Z18" s="9">
        <f>SUM(Z5:Z16)</f>
        <v>3125458.8200000003</v>
      </c>
      <c r="AA18" s="9">
        <f>SUM(AA5:AA17)</f>
        <v>2066992.71</v>
      </c>
    </row>
    <row r="19" spans="1:32" x14ac:dyDescent="0.25">
      <c r="A19" s="57"/>
      <c r="B19" s="24"/>
      <c r="C19" s="24">
        <f>+(C18-B18)/B18</f>
        <v>0.3872311473269297</v>
      </c>
      <c r="D19" s="24">
        <f t="shared" ref="D19:W19" si="2">+(D18-C18)/C18</f>
        <v>0.33219947369174324</v>
      </c>
      <c r="E19" s="24">
        <f t="shared" si="2"/>
        <v>2.5247819968071503E-2</v>
      </c>
      <c r="F19" s="24">
        <f t="shared" si="2"/>
        <v>-0.26550231519796941</v>
      </c>
      <c r="G19" s="24">
        <f t="shared" si="2"/>
        <v>2.8038259405618469E-2</v>
      </c>
      <c r="H19" s="24">
        <f t="shared" si="2"/>
        <v>0.5044224405866099</v>
      </c>
      <c r="I19" s="24">
        <f t="shared" si="2"/>
        <v>0.14713755049868549</v>
      </c>
      <c r="J19" s="24">
        <f t="shared" si="2"/>
        <v>0.19297961703242258</v>
      </c>
      <c r="K19" s="24">
        <f t="shared" si="2"/>
        <v>0.11167238706553673</v>
      </c>
      <c r="L19" s="24">
        <f t="shared" si="2"/>
        <v>0.19557617131865423</v>
      </c>
      <c r="M19" s="24">
        <f t="shared" si="2"/>
        <v>-0.40342696052432048</v>
      </c>
      <c r="N19" s="24">
        <f t="shared" si="2"/>
        <v>-0.1315924570917881</v>
      </c>
      <c r="O19" s="24">
        <f t="shared" si="2"/>
        <v>0.35393193083298086</v>
      </c>
      <c r="P19" s="24">
        <f t="shared" si="2"/>
        <v>0.40694101468297539</v>
      </c>
      <c r="Q19" s="24">
        <f t="shared" si="2"/>
        <v>0.21013790975006533</v>
      </c>
      <c r="R19" s="24">
        <f t="shared" si="2"/>
        <v>0.26831145775383947</v>
      </c>
      <c r="S19" s="24">
        <f t="shared" si="2"/>
        <v>0.46514409424175995</v>
      </c>
      <c r="T19" s="24">
        <f t="shared" si="2"/>
        <v>0.47928847197754126</v>
      </c>
      <c r="U19" s="24">
        <f t="shared" si="2"/>
        <v>-8.3434141710655857E-2</v>
      </c>
      <c r="V19" s="24">
        <f t="shared" si="2"/>
        <v>3.0585500660142349E-2</v>
      </c>
      <c r="W19" s="24">
        <f t="shared" si="2"/>
        <v>0.17881437421467908</v>
      </c>
      <c r="X19" s="24">
        <f>+(X18-W18)/W18</f>
        <v>0.12871118680717536</v>
      </c>
      <c r="Y19" s="24">
        <f>+(Y18-X18)/X18</f>
        <v>0.51672479832993734</v>
      </c>
      <c r="Z19" s="24">
        <f>+(Z18-Y18)/Y18</f>
        <v>0.20619433933623402</v>
      </c>
    </row>
    <row r="21" spans="1:32" x14ac:dyDescent="0.25">
      <c r="Y21" s="29">
        <f>+(Y22-Z18)/Z18</f>
        <v>-1.4720586586150428E-2</v>
      </c>
      <c r="Z21" s="19" t="s">
        <v>33</v>
      </c>
      <c r="AA21" s="19"/>
      <c r="AB21" s="19"/>
    </row>
    <row r="22" spans="1:32" ht="30" x14ac:dyDescent="0.25">
      <c r="U22" s="34" t="s">
        <v>34</v>
      </c>
      <c r="V22" s="20">
        <f>+AVERAGE(C19:Z19)</f>
        <v>0.17855558628986956</v>
      </c>
      <c r="X22" t="s">
        <v>23</v>
      </c>
      <c r="Y22" s="15">
        <f>+(AA18/(AC13+AC5))</f>
        <v>3079450.2328187427</v>
      </c>
      <c r="Z22" s="25">
        <f>+(Y22-$Y$31)/$Y$31</f>
        <v>-3.7671802244142891E-2</v>
      </c>
      <c r="AA22" s="25"/>
      <c r="AB22" s="17"/>
    </row>
    <row r="23" spans="1:32" x14ac:dyDescent="0.25">
      <c r="U23" s="18" t="s">
        <v>30</v>
      </c>
      <c r="V23" s="20">
        <f>+AVERAGE(U19:Y19)</f>
        <v>0.15428034366025564</v>
      </c>
      <c r="X23" t="s">
        <v>24</v>
      </c>
      <c r="Y23" s="15">
        <f>+AA18/AC13</f>
        <v>3244805.5259974496</v>
      </c>
      <c r="Z23" s="25">
        <f>+(Y23-$Y$31)/$Y$31</f>
        <v>1.4001726874203013E-2</v>
      </c>
      <c r="AA23" s="25"/>
    </row>
    <row r="24" spans="1:32" x14ac:dyDescent="0.25">
      <c r="U24" s="18" t="s">
        <v>29</v>
      </c>
      <c r="V24" s="20">
        <f>+AVERAGE(Q19:Z19)</f>
        <v>0.24004779913607183</v>
      </c>
      <c r="X24" t="s">
        <v>25</v>
      </c>
      <c r="Y24" s="15">
        <f>+AA18/(AC13-AC5)</f>
        <v>3428926.4212231464</v>
      </c>
      <c r="Z24" s="25">
        <f>+(Y24-$Y$31)/$Y$31</f>
        <v>7.1539506632233241E-2</v>
      </c>
      <c r="AA24" s="25"/>
    </row>
    <row r="27" spans="1:32" x14ac:dyDescent="0.25">
      <c r="Y27" s="19" t="s">
        <v>28</v>
      </c>
      <c r="Z27" s="19" t="s">
        <v>38</v>
      </c>
      <c r="AA27" s="59" t="s">
        <v>39</v>
      </c>
      <c r="AB27" s="19" t="s">
        <v>40</v>
      </c>
      <c r="AC27" s="19" t="s">
        <v>41</v>
      </c>
      <c r="AD27" s="19" t="s">
        <v>42</v>
      </c>
      <c r="AE27" s="19" t="s">
        <v>43</v>
      </c>
      <c r="AF27" s="19" t="s">
        <v>44</v>
      </c>
    </row>
    <row r="28" spans="1:32" x14ac:dyDescent="0.25">
      <c r="X28" s="18" t="s">
        <v>35</v>
      </c>
      <c r="Y28" s="15">
        <v>1600000</v>
      </c>
      <c r="Z28" s="15">
        <f>+Y22/2</f>
        <v>1539725.1164093714</v>
      </c>
      <c r="AA28" s="31">
        <v>1450000</v>
      </c>
      <c r="AB28" s="31">
        <f>+AA28*1.1</f>
        <v>1595000.0000000002</v>
      </c>
      <c r="AC28" s="31">
        <f t="shared" ref="AC28:AF28" si="3">+AB28*1.1</f>
        <v>1754500.0000000005</v>
      </c>
      <c r="AD28" s="31">
        <f t="shared" si="3"/>
        <v>1929950.0000000007</v>
      </c>
      <c r="AE28" s="31">
        <f t="shared" si="3"/>
        <v>2122945.0000000009</v>
      </c>
      <c r="AF28" s="31">
        <f t="shared" si="3"/>
        <v>2335239.5000000014</v>
      </c>
    </row>
    <row r="29" spans="1:32" x14ac:dyDescent="0.25">
      <c r="X29" s="18" t="s">
        <v>36</v>
      </c>
      <c r="Y29" s="15">
        <v>800000</v>
      </c>
      <c r="Z29" s="15">
        <f>+Z28/2</f>
        <v>769862.55820468569</v>
      </c>
      <c r="AA29" s="31">
        <v>725000</v>
      </c>
      <c r="AB29" s="31">
        <f t="shared" ref="AB29:AF30" si="4">+AA29*1.1</f>
        <v>797500.00000000012</v>
      </c>
      <c r="AC29" s="31">
        <f t="shared" si="4"/>
        <v>877250.00000000023</v>
      </c>
      <c r="AD29" s="31">
        <f t="shared" si="4"/>
        <v>964975.00000000035</v>
      </c>
      <c r="AE29" s="31">
        <f t="shared" si="4"/>
        <v>1061472.5000000005</v>
      </c>
      <c r="AF29" s="31">
        <f t="shared" si="4"/>
        <v>1167619.7500000007</v>
      </c>
    </row>
    <row r="30" spans="1:32" ht="15.75" thickBot="1" x14ac:dyDescent="0.3">
      <c r="X30" s="18" t="s">
        <v>37</v>
      </c>
      <c r="Y30" s="26">
        <f>+Y29</f>
        <v>800000</v>
      </c>
      <c r="Z30" s="26">
        <f>+Z29</f>
        <v>769862.55820468569</v>
      </c>
      <c r="AA30" s="32">
        <v>725000</v>
      </c>
      <c r="AB30" s="32">
        <f t="shared" si="4"/>
        <v>797500.00000000012</v>
      </c>
      <c r="AC30" s="32">
        <f t="shared" si="4"/>
        <v>877250.00000000023</v>
      </c>
      <c r="AD30" s="32">
        <f t="shared" si="4"/>
        <v>964975.00000000035</v>
      </c>
      <c r="AE30" s="32">
        <f t="shared" si="4"/>
        <v>1061472.5000000005</v>
      </c>
      <c r="AF30" s="32">
        <f t="shared" si="4"/>
        <v>1167619.7500000007</v>
      </c>
    </row>
    <row r="31" spans="1:32" ht="15.75" thickTop="1" x14ac:dyDescent="0.25">
      <c r="Y31" s="27">
        <f>SUM(Y28:Y30)</f>
        <v>3200000</v>
      </c>
      <c r="Z31" s="28">
        <f>+SUM(Z28:Z30)</f>
        <v>3079450.2328187427</v>
      </c>
      <c r="AA31" s="30">
        <f>SUM(AA28:AA30)</f>
        <v>2900000</v>
      </c>
      <c r="AB31" s="33">
        <f>SUM(AB28:AB30)</f>
        <v>3190000.0000000005</v>
      </c>
      <c r="AC31" s="33">
        <f t="shared" ref="AC31:AF31" si="5">SUM(AC28:AC30)</f>
        <v>3509000.0000000009</v>
      </c>
      <c r="AD31" s="33">
        <f t="shared" si="5"/>
        <v>3859900.0000000014</v>
      </c>
      <c r="AE31" s="33">
        <f t="shared" si="5"/>
        <v>4245890.0000000019</v>
      </c>
      <c r="AF31" s="33">
        <f t="shared" si="5"/>
        <v>4670479.0000000028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ABB6A-CC80-45C5-AC36-54D4407891AB}">
  <dimension ref="A1:J133"/>
  <sheetViews>
    <sheetView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D95" sqref="D95:D121"/>
    </sheetView>
  </sheetViews>
  <sheetFormatPr defaultColWidth="13.7109375" defaultRowHeight="15" x14ac:dyDescent="0.25"/>
  <cols>
    <col min="1" max="1" width="5" bestFit="1" customWidth="1"/>
    <col min="2" max="2" width="6.85546875" bestFit="1" customWidth="1"/>
    <col min="3" max="3" width="14" bestFit="1" customWidth="1"/>
    <col min="4" max="4" width="7.5703125" bestFit="1" customWidth="1"/>
    <col min="5" max="5" width="11.42578125" bestFit="1" customWidth="1"/>
    <col min="6" max="6" width="17.42578125" customWidth="1"/>
    <col min="7" max="7" width="15" bestFit="1" customWidth="1"/>
    <col min="8" max="8" width="13.85546875" bestFit="1" customWidth="1"/>
    <col min="9" max="9" width="18.28515625" bestFit="1" customWidth="1"/>
    <col min="10" max="10" width="19.28515625" customWidth="1"/>
  </cols>
  <sheetData>
    <row r="1" spans="1:10" ht="39.75" customHeight="1" x14ac:dyDescent="0.25">
      <c r="A1" s="8" t="s">
        <v>12</v>
      </c>
      <c r="B1" s="8" t="s">
        <v>13</v>
      </c>
      <c r="C1" s="8" t="s">
        <v>14</v>
      </c>
      <c r="D1" s="8" t="s">
        <v>15</v>
      </c>
      <c r="E1" s="8" t="s">
        <v>20</v>
      </c>
      <c r="F1" s="8" t="s">
        <v>19</v>
      </c>
      <c r="G1" s="8" t="s">
        <v>21</v>
      </c>
      <c r="H1" s="8" t="s">
        <v>16</v>
      </c>
      <c r="I1" s="8" t="s">
        <v>17</v>
      </c>
      <c r="J1" s="8" t="s">
        <v>18</v>
      </c>
    </row>
    <row r="2" spans="1:10" x14ac:dyDescent="0.25">
      <c r="A2" s="60">
        <v>2011</v>
      </c>
      <c r="B2" s="10" t="s">
        <v>0</v>
      </c>
      <c r="C2" s="6">
        <v>20918.66</v>
      </c>
      <c r="D2" s="7">
        <v>220.22300000000001</v>
      </c>
      <c r="E2" s="6">
        <f>C2*($D$121/D2)</f>
        <v>24742.043496092596</v>
      </c>
      <c r="F2" s="1"/>
      <c r="G2" s="1"/>
      <c r="H2" s="1"/>
      <c r="I2" s="1"/>
      <c r="J2" s="1"/>
    </row>
    <row r="3" spans="1:10" x14ac:dyDescent="0.25">
      <c r="A3" s="60"/>
      <c r="B3" s="10" t="s">
        <v>1</v>
      </c>
      <c r="C3" s="4">
        <v>17404.22</v>
      </c>
      <c r="D3" s="5">
        <v>221.309</v>
      </c>
      <c r="E3" s="4">
        <f t="shared" ref="E3:E66" si="0">C3*($D$121/D3)</f>
        <v>20484.240587956207</v>
      </c>
      <c r="F3" s="1"/>
      <c r="G3" s="1"/>
      <c r="H3" s="1"/>
      <c r="I3" s="1"/>
      <c r="J3" s="1"/>
    </row>
    <row r="4" spans="1:10" x14ac:dyDescent="0.25">
      <c r="A4" s="60"/>
      <c r="B4" s="10" t="s">
        <v>2</v>
      </c>
      <c r="C4" s="4">
        <v>16958.8</v>
      </c>
      <c r="D4" s="5">
        <v>223.46700000000001</v>
      </c>
      <c r="E4" s="4">
        <f t="shared" si="0"/>
        <v>19767.242909243869</v>
      </c>
      <c r="F4" s="1"/>
      <c r="G4" s="1"/>
      <c r="H4" s="1"/>
      <c r="I4" s="1"/>
      <c r="J4" s="1"/>
    </row>
    <row r="5" spans="1:10" x14ac:dyDescent="0.25">
      <c r="A5" s="60"/>
      <c r="B5" s="10" t="s">
        <v>3</v>
      </c>
      <c r="C5" s="4">
        <v>12265.86</v>
      </c>
      <c r="D5" s="5">
        <v>224.90600000000001</v>
      </c>
      <c r="E5" s="4">
        <f t="shared" si="0"/>
        <v>14205.657553111078</v>
      </c>
      <c r="F5" s="1"/>
      <c r="G5" s="1"/>
      <c r="H5" s="1"/>
      <c r="I5" s="1"/>
      <c r="J5" s="1"/>
    </row>
    <row r="6" spans="1:10" x14ac:dyDescent="0.25">
      <c r="A6" s="60"/>
      <c r="B6" s="10" t="s">
        <v>4</v>
      </c>
      <c r="C6" s="4">
        <v>21888.51</v>
      </c>
      <c r="D6" s="5">
        <v>225.964</v>
      </c>
      <c r="E6" s="4">
        <f t="shared" si="0"/>
        <v>25231.398602166715</v>
      </c>
      <c r="F6" s="1"/>
      <c r="G6" s="1"/>
      <c r="H6" s="1"/>
      <c r="I6" s="1"/>
      <c r="J6" s="1"/>
    </row>
    <row r="7" spans="1:10" x14ac:dyDescent="0.25">
      <c r="A7" s="60"/>
      <c r="B7" s="10" t="s">
        <v>5</v>
      </c>
      <c r="C7" s="4">
        <v>43369.56</v>
      </c>
      <c r="D7" s="5">
        <v>225.72200000000001</v>
      </c>
      <c r="E7" s="4">
        <f t="shared" si="0"/>
        <v>50046.706884752035</v>
      </c>
      <c r="F7" s="1"/>
      <c r="G7" s="1"/>
      <c r="H7" s="1"/>
      <c r="I7" s="1"/>
      <c r="J7" s="1"/>
    </row>
    <row r="8" spans="1:10" x14ac:dyDescent="0.25">
      <c r="A8" s="60"/>
      <c r="B8" s="10" t="s">
        <v>6</v>
      </c>
      <c r="C8" s="4">
        <v>23472.880000000001</v>
      </c>
      <c r="D8" s="5">
        <v>225.922</v>
      </c>
      <c r="E8" s="4">
        <f t="shared" si="0"/>
        <v>27062.769208487884</v>
      </c>
      <c r="F8" s="1"/>
      <c r="G8" s="1"/>
      <c r="H8" s="1"/>
      <c r="I8" s="1"/>
      <c r="J8" s="1"/>
    </row>
    <row r="9" spans="1:10" x14ac:dyDescent="0.25">
      <c r="A9" s="60"/>
      <c r="B9" s="10" t="s">
        <v>7</v>
      </c>
      <c r="C9" s="4">
        <v>29073.47</v>
      </c>
      <c r="D9" s="5">
        <v>226.54499999999999</v>
      </c>
      <c r="E9" s="4">
        <f t="shared" si="0"/>
        <v>33427.720871261779</v>
      </c>
      <c r="F9" s="1"/>
      <c r="G9" s="1"/>
      <c r="H9" s="1"/>
      <c r="I9" s="1"/>
      <c r="J9" s="1"/>
    </row>
    <row r="10" spans="1:10" x14ac:dyDescent="0.25">
      <c r="A10" s="60"/>
      <c r="B10" s="10" t="s">
        <v>8</v>
      </c>
      <c r="C10" s="4">
        <v>29088.23</v>
      </c>
      <c r="D10" s="5">
        <v>226.88900000000001</v>
      </c>
      <c r="E10" s="4">
        <f t="shared" si="0"/>
        <v>33393.983934963784</v>
      </c>
      <c r="F10" s="1"/>
      <c r="G10" s="1"/>
      <c r="H10" s="1"/>
      <c r="I10" s="1"/>
      <c r="J10" s="1"/>
    </row>
    <row r="11" spans="1:10" x14ac:dyDescent="0.25">
      <c r="A11" s="60"/>
      <c r="B11" s="10" t="s">
        <v>9</v>
      </c>
      <c r="C11" s="4">
        <v>29605.7</v>
      </c>
      <c r="D11" s="5">
        <v>226.42099999999999</v>
      </c>
      <c r="E11" s="4">
        <f t="shared" si="0"/>
        <v>34058.303345537737</v>
      </c>
      <c r="F11" s="4"/>
      <c r="G11" s="1"/>
      <c r="H11" s="4"/>
      <c r="I11" s="1"/>
      <c r="J11" s="1"/>
    </row>
    <row r="12" spans="1:10" x14ac:dyDescent="0.25">
      <c r="A12" s="60"/>
      <c r="B12" s="10" t="s">
        <v>10</v>
      </c>
      <c r="C12" s="4">
        <v>29440.66</v>
      </c>
      <c r="D12" s="5">
        <v>226.23</v>
      </c>
      <c r="E12" s="4">
        <f t="shared" si="0"/>
        <v>33897.036082040402</v>
      </c>
      <c r="F12" s="4"/>
      <c r="G12" s="1"/>
      <c r="H12" s="4"/>
      <c r="I12" s="1"/>
      <c r="J12" s="1"/>
    </row>
    <row r="13" spans="1:10" x14ac:dyDescent="0.25">
      <c r="A13" s="60"/>
      <c r="B13" s="10" t="s">
        <v>11</v>
      </c>
      <c r="C13" s="4">
        <v>36402.93</v>
      </c>
      <c r="D13" s="5">
        <v>225.672</v>
      </c>
      <c r="E13" s="4">
        <f t="shared" si="0"/>
        <v>42016.806643358497</v>
      </c>
      <c r="F13" s="4">
        <f>AVERAGE(E2:E13)</f>
        <v>29861.159176581048</v>
      </c>
      <c r="G13" s="1">
        <f t="shared" ref="G13:G75" si="1">E13/F13</f>
        <v>1.4070721901616818</v>
      </c>
      <c r="H13" s="4">
        <f>E13/G13</f>
        <v>29861.159176581048</v>
      </c>
      <c r="I13" s="1"/>
      <c r="J13" s="1"/>
    </row>
    <row r="14" spans="1:10" x14ac:dyDescent="0.25">
      <c r="A14" s="60">
        <v>2012</v>
      </c>
      <c r="B14" s="10" t="s">
        <v>0</v>
      </c>
      <c r="C14" s="4">
        <v>31845.040000000001</v>
      </c>
      <c r="D14" s="5">
        <v>226.66499999999999</v>
      </c>
      <c r="E14" s="4">
        <f t="shared" si="0"/>
        <v>36594.996796858803</v>
      </c>
      <c r="F14" s="4">
        <f t="shared" ref="F14:F77" si="2">AVERAGE(E3:E14)</f>
        <v>30848.905284978231</v>
      </c>
      <c r="G14" s="1">
        <f t="shared" si="1"/>
        <v>1.1862656537986978</v>
      </c>
      <c r="H14" s="4">
        <f t="shared" ref="H14:H75" si="3">E14/G14</f>
        <v>30848.905284978231</v>
      </c>
      <c r="I14" s="1">
        <f>((E14-E2)/E2)*100</f>
        <v>47.906121022857675</v>
      </c>
      <c r="J14" s="1"/>
    </row>
    <row r="15" spans="1:10" x14ac:dyDescent="0.25">
      <c r="A15" s="60"/>
      <c r="B15" s="10" t="s">
        <v>1</v>
      </c>
      <c r="C15" s="4">
        <v>28169.49</v>
      </c>
      <c r="D15" s="5">
        <v>227.66300000000001</v>
      </c>
      <c r="E15" s="4">
        <f t="shared" si="0"/>
        <v>32229.302689765133</v>
      </c>
      <c r="F15" s="4">
        <f t="shared" si="2"/>
        <v>31827.660460128973</v>
      </c>
      <c r="G15" s="1">
        <f t="shared" si="1"/>
        <v>1.0126192822164639</v>
      </c>
      <c r="H15" s="4">
        <f t="shared" si="3"/>
        <v>31827.660460128976</v>
      </c>
      <c r="I15" s="1">
        <f>((E15-E3)/E3)*100</f>
        <v>57.337063833913781</v>
      </c>
      <c r="J15" s="1"/>
    </row>
    <row r="16" spans="1:10" x14ac:dyDescent="0.25">
      <c r="A16" s="60"/>
      <c r="B16" s="10" t="s">
        <v>2</v>
      </c>
      <c r="C16" s="4">
        <v>33376.39</v>
      </c>
      <c r="D16" s="5">
        <v>229.392</v>
      </c>
      <c r="E16" s="4">
        <f t="shared" si="0"/>
        <v>37898.801217392058</v>
      </c>
      <c r="F16" s="4">
        <f t="shared" si="2"/>
        <v>33338.623652474656</v>
      </c>
      <c r="G16" s="1">
        <f t="shared" si="1"/>
        <v>1.136783618077734</v>
      </c>
      <c r="H16" s="4">
        <f t="shared" si="3"/>
        <v>33338.623652474656</v>
      </c>
      <c r="I16" s="1">
        <f t="shared" ref="I16:I79" si="4">((E16-E4)/E4)*100</f>
        <v>91.725276971576164</v>
      </c>
      <c r="J16" s="1"/>
    </row>
    <row r="17" spans="1:10" x14ac:dyDescent="0.25">
      <c r="A17" s="60"/>
      <c r="B17" s="10" t="s">
        <v>3</v>
      </c>
      <c r="C17" s="4">
        <v>26540.639999999999</v>
      </c>
      <c r="D17" s="5">
        <v>230.08500000000001</v>
      </c>
      <c r="E17" s="4">
        <f t="shared" si="0"/>
        <v>30046.055428906704</v>
      </c>
      <c r="F17" s="4">
        <f t="shared" si="2"/>
        <v>34658.656808790955</v>
      </c>
      <c r="G17" s="1">
        <f t="shared" si="1"/>
        <v>0.8669134408372603</v>
      </c>
      <c r="H17" s="4">
        <f t="shared" si="3"/>
        <v>34658.656808790955</v>
      </c>
      <c r="I17" s="1">
        <f t="shared" si="4"/>
        <v>111.50767091613115</v>
      </c>
      <c r="J17" s="1"/>
    </row>
    <row r="18" spans="1:10" x14ac:dyDescent="0.25">
      <c r="A18" s="60"/>
      <c r="B18" s="10" t="s">
        <v>4</v>
      </c>
      <c r="C18" s="4">
        <v>31921.64</v>
      </c>
      <c r="D18" s="5">
        <v>229.815</v>
      </c>
      <c r="E18" s="4">
        <f t="shared" si="0"/>
        <v>36180.219991558421</v>
      </c>
      <c r="F18" s="4">
        <f t="shared" si="2"/>
        <v>35571.058591240268</v>
      </c>
      <c r="G18" s="1">
        <f t="shared" si="1"/>
        <v>1.017125197406078</v>
      </c>
      <c r="H18" s="4">
        <f t="shared" si="3"/>
        <v>35571.058591240268</v>
      </c>
      <c r="I18" s="1">
        <f t="shared" si="4"/>
        <v>43.393636484548615</v>
      </c>
      <c r="J18" s="1"/>
    </row>
    <row r="19" spans="1:10" x14ac:dyDescent="0.25">
      <c r="A19" s="60"/>
      <c r="B19" s="10" t="s">
        <v>5</v>
      </c>
      <c r="C19" s="4">
        <v>28907.83</v>
      </c>
      <c r="D19" s="5">
        <v>229.47800000000001</v>
      </c>
      <c r="E19" s="4">
        <f t="shared" si="0"/>
        <v>32812.461810805391</v>
      </c>
      <c r="F19" s="4">
        <f t="shared" si="2"/>
        <v>34134.87150174471</v>
      </c>
      <c r="G19" s="1">
        <f t="shared" si="1"/>
        <v>0.96125927437952341</v>
      </c>
      <c r="H19" s="4">
        <f t="shared" si="3"/>
        <v>34134.87150174471</v>
      </c>
      <c r="I19" s="1">
        <f t="shared" si="4"/>
        <v>-34.436321881545183</v>
      </c>
      <c r="J19" s="1"/>
    </row>
    <row r="20" spans="1:10" x14ac:dyDescent="0.25">
      <c r="A20" s="60"/>
      <c r="B20" s="10" t="s">
        <v>6</v>
      </c>
      <c r="C20" s="4">
        <v>39373.9</v>
      </c>
      <c r="D20" s="5">
        <v>229.10400000000001</v>
      </c>
      <c r="E20" s="4">
        <f t="shared" si="0"/>
        <v>44765.16005220337</v>
      </c>
      <c r="F20" s="4">
        <f t="shared" si="2"/>
        <v>35610.070738720999</v>
      </c>
      <c r="G20" s="1">
        <f t="shared" si="1"/>
        <v>1.2570927022486222</v>
      </c>
      <c r="H20" s="4">
        <f t="shared" si="3"/>
        <v>35610.070738720999</v>
      </c>
      <c r="I20" s="1">
        <f t="shared" si="4"/>
        <v>65.412340870731597</v>
      </c>
      <c r="J20" s="1"/>
    </row>
    <row r="21" spans="1:10" x14ac:dyDescent="0.25">
      <c r="A21" s="60"/>
      <c r="B21" s="10" t="s">
        <v>7</v>
      </c>
      <c r="C21" s="4">
        <v>39312.589999999997</v>
      </c>
      <c r="D21" s="5">
        <v>230.37899999999999</v>
      </c>
      <c r="E21" s="4">
        <f t="shared" si="0"/>
        <v>44448.09452102839</v>
      </c>
      <c r="F21" s="4">
        <f t="shared" si="2"/>
        <v>36528.435209534895</v>
      </c>
      <c r="G21" s="1">
        <f t="shared" si="1"/>
        <v>1.2168080638019296</v>
      </c>
      <c r="H21" s="4">
        <f t="shared" si="3"/>
        <v>36528.435209534895</v>
      </c>
      <c r="I21" s="1">
        <f t="shared" si="4"/>
        <v>32.967768554155185</v>
      </c>
      <c r="J21" s="1"/>
    </row>
    <row r="22" spans="1:10" x14ac:dyDescent="0.25">
      <c r="A22" s="60"/>
      <c r="B22" s="10" t="s">
        <v>8</v>
      </c>
      <c r="C22" s="4">
        <v>42446</v>
      </c>
      <c r="D22" s="5">
        <v>231.40700000000001</v>
      </c>
      <c r="E22" s="4">
        <f t="shared" si="0"/>
        <v>47777.635957425657</v>
      </c>
      <c r="F22" s="4">
        <f t="shared" si="2"/>
        <v>37727.072878073377</v>
      </c>
      <c r="G22" s="1">
        <f t="shared" si="1"/>
        <v>1.266401878349634</v>
      </c>
      <c r="H22" s="4">
        <f t="shared" si="3"/>
        <v>37727.072878073377</v>
      </c>
      <c r="I22" s="1">
        <f t="shared" si="4"/>
        <v>43.072584722070459</v>
      </c>
      <c r="J22" s="1"/>
    </row>
    <row r="23" spans="1:10" x14ac:dyDescent="0.25">
      <c r="A23" s="60"/>
      <c r="B23" s="10" t="s">
        <v>9</v>
      </c>
      <c r="C23" s="4">
        <v>31831.09</v>
      </c>
      <c r="D23" s="5">
        <v>231.31700000000001</v>
      </c>
      <c r="E23" s="4">
        <f t="shared" si="0"/>
        <v>35843.329010232708</v>
      </c>
      <c r="F23" s="4">
        <f t="shared" si="2"/>
        <v>37875.825016797957</v>
      </c>
      <c r="G23" s="1">
        <f t="shared" si="1"/>
        <v>0.94633790800163864</v>
      </c>
      <c r="H23" s="4">
        <f t="shared" si="3"/>
        <v>37875.825016797957</v>
      </c>
      <c r="I23" s="1">
        <f t="shared" si="4"/>
        <v>5.2410880441842149</v>
      </c>
      <c r="J23" s="1"/>
    </row>
    <row r="24" spans="1:10" x14ac:dyDescent="0.25">
      <c r="A24" s="60"/>
      <c r="B24" s="10" t="s">
        <v>10</v>
      </c>
      <c r="C24" s="4">
        <v>38492.589999999997</v>
      </c>
      <c r="D24" s="5">
        <v>230.221</v>
      </c>
      <c r="E24" s="4">
        <f t="shared" si="0"/>
        <v>43550.844135243955</v>
      </c>
      <c r="F24" s="4">
        <f t="shared" si="2"/>
        <v>38680.309021231587</v>
      </c>
      <c r="G24" s="1">
        <f t="shared" si="1"/>
        <v>1.1259176887997182</v>
      </c>
      <c r="H24" s="4">
        <f t="shared" si="3"/>
        <v>38680.30902123158</v>
      </c>
      <c r="I24" s="1">
        <f t="shared" si="4"/>
        <v>28.479799914773114</v>
      </c>
      <c r="J24" s="1"/>
    </row>
    <row r="25" spans="1:10" x14ac:dyDescent="0.25">
      <c r="A25" s="60"/>
      <c r="B25" s="10" t="s">
        <v>11</v>
      </c>
      <c r="C25" s="4">
        <v>38099.480000000003</v>
      </c>
      <c r="D25" s="5">
        <v>229.601</v>
      </c>
      <c r="E25" s="4">
        <f t="shared" si="0"/>
        <v>43222.47705158079</v>
      </c>
      <c r="F25" s="4">
        <f t="shared" si="2"/>
        <v>38780.781555250112</v>
      </c>
      <c r="G25" s="1">
        <f t="shared" si="1"/>
        <v>1.1145334188276401</v>
      </c>
      <c r="H25" s="4">
        <f t="shared" si="3"/>
        <v>38780.781555250112</v>
      </c>
      <c r="I25" s="1">
        <f t="shared" si="4"/>
        <v>2.8694955769868602</v>
      </c>
      <c r="J25" s="1">
        <f>AVERAGE(I14:I25)</f>
        <v>41.289710419198641</v>
      </c>
    </row>
    <row r="26" spans="1:10" x14ac:dyDescent="0.25">
      <c r="A26" s="60">
        <v>2013</v>
      </c>
      <c r="B26" s="10" t="s">
        <v>0</v>
      </c>
      <c r="C26" s="4">
        <v>36885.42</v>
      </c>
      <c r="D26" s="5">
        <v>230.28</v>
      </c>
      <c r="E26" s="4">
        <f t="shared" si="0"/>
        <v>41721.786039082857</v>
      </c>
      <c r="F26" s="4">
        <f t="shared" si="2"/>
        <v>39208.013992102118</v>
      </c>
      <c r="G26" s="1">
        <f t="shared" si="1"/>
        <v>1.0641137306135195</v>
      </c>
      <c r="H26" s="4">
        <f t="shared" si="3"/>
        <v>39208.013992102118</v>
      </c>
      <c r="I26" s="1">
        <f t="shared" si="4"/>
        <v>14.009535977508602</v>
      </c>
      <c r="J26" s="1">
        <f t="shared" ref="J26:J89" si="5">AVERAGE(I15:I26)</f>
        <v>38.464994998752879</v>
      </c>
    </row>
    <row r="27" spans="1:10" x14ac:dyDescent="0.25">
      <c r="A27" s="60"/>
      <c r="B27" s="10" t="s">
        <v>1</v>
      </c>
      <c r="C27" s="4">
        <v>53794.17</v>
      </c>
      <c r="D27" s="5">
        <v>232.166</v>
      </c>
      <c r="E27" s="4">
        <f t="shared" si="0"/>
        <v>60353.293060051852</v>
      </c>
      <c r="F27" s="4">
        <f t="shared" si="2"/>
        <v>41551.679856292678</v>
      </c>
      <c r="G27" s="1">
        <f t="shared" si="1"/>
        <v>1.4524874389864606</v>
      </c>
      <c r="H27" s="4">
        <f t="shared" si="3"/>
        <v>41551.679856292678</v>
      </c>
      <c r="I27" s="1">
        <f t="shared" si="4"/>
        <v>87.262174552780152</v>
      </c>
      <c r="J27" s="1">
        <f t="shared" si="5"/>
        <v>40.958754225325087</v>
      </c>
    </row>
    <row r="28" spans="1:10" x14ac:dyDescent="0.25">
      <c r="A28" s="60"/>
      <c r="B28" s="10" t="s">
        <v>2</v>
      </c>
      <c r="C28" s="4">
        <v>36091.379999999997</v>
      </c>
      <c r="D28" s="5">
        <v>232.773</v>
      </c>
      <c r="E28" s="4">
        <f t="shared" si="0"/>
        <v>40386.411285329479</v>
      </c>
      <c r="F28" s="4">
        <f t="shared" si="2"/>
        <v>41758.980695287471</v>
      </c>
      <c r="G28" s="1">
        <f t="shared" si="1"/>
        <v>0.96713115629010338</v>
      </c>
      <c r="H28" s="4">
        <f t="shared" si="3"/>
        <v>41758.980695287471</v>
      </c>
      <c r="I28" s="1">
        <f t="shared" si="4"/>
        <v>6.5638225696591102</v>
      </c>
      <c r="J28" s="1">
        <f t="shared" si="5"/>
        <v>33.861966358498663</v>
      </c>
    </row>
    <row r="29" spans="1:10" x14ac:dyDescent="0.25">
      <c r="A29" s="60"/>
      <c r="B29" s="10" t="s">
        <v>3</v>
      </c>
      <c r="C29" s="4">
        <v>31857.7</v>
      </c>
      <c r="D29" s="5">
        <v>232.53100000000001</v>
      </c>
      <c r="E29" s="4">
        <f t="shared" si="0"/>
        <v>35686.005520984298</v>
      </c>
      <c r="F29" s="4">
        <f t="shared" si="2"/>
        <v>42228.976536293929</v>
      </c>
      <c r="G29" s="1">
        <f t="shared" si="1"/>
        <v>0.84505968290076272</v>
      </c>
      <c r="H29" s="4">
        <f t="shared" si="3"/>
        <v>42228.976536293929</v>
      </c>
      <c r="I29" s="1">
        <f t="shared" si="4"/>
        <v>18.771016732703991</v>
      </c>
      <c r="J29" s="1">
        <f t="shared" si="5"/>
        <v>26.13391184321306</v>
      </c>
    </row>
    <row r="30" spans="1:10" x14ac:dyDescent="0.25">
      <c r="A30" s="60"/>
      <c r="B30" s="10" t="s">
        <v>4</v>
      </c>
      <c r="C30" s="4">
        <v>43117.98</v>
      </c>
      <c r="D30" s="5">
        <v>232.94499999999999</v>
      </c>
      <c r="E30" s="4">
        <f t="shared" si="0"/>
        <v>48213.581414153559</v>
      </c>
      <c r="F30" s="4">
        <f t="shared" si="2"/>
        <v>43231.756654843528</v>
      </c>
      <c r="G30" s="1">
        <f t="shared" si="1"/>
        <v>1.1152353072091019</v>
      </c>
      <c r="H30" s="4">
        <f t="shared" si="3"/>
        <v>43231.756654843528</v>
      </c>
      <c r="I30" s="1">
        <f t="shared" si="4"/>
        <v>33.259503190977739</v>
      </c>
      <c r="J30" s="1">
        <f t="shared" si="5"/>
        <v>25.289400735415484</v>
      </c>
    </row>
    <row r="31" spans="1:10" x14ac:dyDescent="0.25">
      <c r="A31" s="60"/>
      <c r="B31" s="10" t="s">
        <v>5</v>
      </c>
      <c r="C31" s="4">
        <v>38875.86</v>
      </c>
      <c r="D31" s="5">
        <v>233.50399999999999</v>
      </c>
      <c r="E31" s="4">
        <f t="shared" si="0"/>
        <v>43366.069778847472</v>
      </c>
      <c r="F31" s="4">
        <f t="shared" si="2"/>
        <v>44111.223985513701</v>
      </c>
      <c r="G31" s="1">
        <f t="shared" si="1"/>
        <v>0.98310737859119612</v>
      </c>
      <c r="H31" s="4">
        <f t="shared" si="3"/>
        <v>44111.223985513701</v>
      </c>
      <c r="I31" s="1">
        <f t="shared" si="4"/>
        <v>32.163414098257931</v>
      </c>
      <c r="J31" s="1">
        <f t="shared" si="5"/>
        <v>30.839378733732406</v>
      </c>
    </row>
    <row r="32" spans="1:10" x14ac:dyDescent="0.25">
      <c r="A32" s="60"/>
      <c r="B32" s="10" t="s">
        <v>6</v>
      </c>
      <c r="C32" s="4">
        <v>37098.35</v>
      </c>
      <c r="D32" s="5">
        <v>233.596</v>
      </c>
      <c r="E32" s="4">
        <f t="shared" si="0"/>
        <v>41366.956702597643</v>
      </c>
      <c r="F32" s="4">
        <f t="shared" si="2"/>
        <v>43828.040373046555</v>
      </c>
      <c r="G32" s="1">
        <f t="shared" si="1"/>
        <v>0.94384682387117558</v>
      </c>
      <c r="H32" s="4">
        <f t="shared" si="3"/>
        <v>43828.040373046555</v>
      </c>
      <c r="I32" s="1">
        <f t="shared" si="4"/>
        <v>-7.5911788221976098</v>
      </c>
      <c r="J32" s="1">
        <f t="shared" si="5"/>
        <v>24.755752092654976</v>
      </c>
    </row>
    <row r="33" spans="1:10" x14ac:dyDescent="0.25">
      <c r="A33" s="60"/>
      <c r="B33" s="10" t="s">
        <v>7</v>
      </c>
      <c r="C33" s="4">
        <v>46483.78</v>
      </c>
      <c r="D33" s="5">
        <v>233.87700000000001</v>
      </c>
      <c r="E33" s="4">
        <f t="shared" si="0"/>
        <v>51770.016340726106</v>
      </c>
      <c r="F33" s="4">
        <f t="shared" si="2"/>
        <v>44438.200524688029</v>
      </c>
      <c r="G33" s="1">
        <f t="shared" si="1"/>
        <v>1.1649890348724814</v>
      </c>
      <c r="H33" s="4">
        <f t="shared" si="3"/>
        <v>44438.200524688029</v>
      </c>
      <c r="I33" s="1">
        <f t="shared" si="4"/>
        <v>16.472971223172944</v>
      </c>
      <c r="J33" s="1">
        <f t="shared" si="5"/>
        <v>23.381185648406461</v>
      </c>
    </row>
    <row r="34" spans="1:10" x14ac:dyDescent="0.25">
      <c r="A34" s="60"/>
      <c r="B34" s="10" t="s">
        <v>8</v>
      </c>
      <c r="C34" s="4">
        <v>43224.49</v>
      </c>
      <c r="D34" s="5">
        <v>234.149</v>
      </c>
      <c r="E34" s="4">
        <f t="shared" si="0"/>
        <v>48084.150725649051</v>
      </c>
      <c r="F34" s="4">
        <f t="shared" si="2"/>
        <v>44463.743422039981</v>
      </c>
      <c r="G34" s="1">
        <f t="shared" si="1"/>
        <v>1.0814238079156981</v>
      </c>
      <c r="H34" s="4">
        <f t="shared" si="3"/>
        <v>44463.743422039981</v>
      </c>
      <c r="I34" s="1">
        <f t="shared" si="4"/>
        <v>0.64154444245949716</v>
      </c>
      <c r="J34" s="1">
        <f t="shared" si="5"/>
        <v>19.845265625105547</v>
      </c>
    </row>
    <row r="35" spans="1:10" x14ac:dyDescent="0.25">
      <c r="A35" s="60"/>
      <c r="B35" s="10" t="s">
        <v>9</v>
      </c>
      <c r="C35" s="4">
        <v>41907.32</v>
      </c>
      <c r="D35" s="5">
        <v>233.54599999999999</v>
      </c>
      <c r="E35" s="4">
        <f t="shared" si="0"/>
        <v>46739.260230018925</v>
      </c>
      <c r="F35" s="4">
        <f t="shared" si="2"/>
        <v>45371.73769035549</v>
      </c>
      <c r="G35" s="1">
        <f t="shared" si="1"/>
        <v>1.0301404047822953</v>
      </c>
      <c r="H35" s="4">
        <f t="shared" si="3"/>
        <v>45371.737690355483</v>
      </c>
      <c r="I35" s="1">
        <f t="shared" si="4"/>
        <v>30.398770205400282</v>
      </c>
      <c r="J35" s="1">
        <f t="shared" si="5"/>
        <v>21.941739138540218</v>
      </c>
    </row>
    <row r="36" spans="1:10" x14ac:dyDescent="0.25">
      <c r="A36" s="60"/>
      <c r="B36" s="10" t="s">
        <v>10</v>
      </c>
      <c r="C36" s="4">
        <v>47050.78</v>
      </c>
      <c r="D36" s="5">
        <v>233.06899999999999</v>
      </c>
      <c r="E36" s="4">
        <f t="shared" si="0"/>
        <v>52583.161508909383</v>
      </c>
      <c r="F36" s="4">
        <f t="shared" si="2"/>
        <v>46124.430804827622</v>
      </c>
      <c r="G36" s="1">
        <f t="shared" si="1"/>
        <v>1.1400284099203617</v>
      </c>
      <c r="H36" s="4">
        <f t="shared" si="3"/>
        <v>46124.430804827622</v>
      </c>
      <c r="I36" s="1">
        <f t="shared" si="4"/>
        <v>20.739706779543074</v>
      </c>
      <c r="J36" s="1">
        <f t="shared" si="5"/>
        <v>21.296731377271048</v>
      </c>
    </row>
    <row r="37" spans="1:10" x14ac:dyDescent="0.25">
      <c r="A37" s="60"/>
      <c r="B37" s="10" t="s">
        <v>11</v>
      </c>
      <c r="C37" s="4">
        <v>45916.58</v>
      </c>
      <c r="D37" s="5">
        <v>233.04900000000001</v>
      </c>
      <c r="E37" s="4">
        <f t="shared" si="0"/>
        <v>51320.002484112782</v>
      </c>
      <c r="F37" s="4">
        <f t="shared" si="2"/>
        <v>46799.224590871949</v>
      </c>
      <c r="G37" s="1">
        <f t="shared" si="1"/>
        <v>1.0965994187459807</v>
      </c>
      <c r="H37" s="4">
        <f t="shared" si="3"/>
        <v>46799.224590871949</v>
      </c>
      <c r="I37" s="1">
        <f t="shared" si="4"/>
        <v>18.734524221896343</v>
      </c>
      <c r="J37" s="1">
        <f t="shared" si="5"/>
        <v>22.618817097680175</v>
      </c>
    </row>
    <row r="38" spans="1:10" x14ac:dyDescent="0.25">
      <c r="A38" s="60">
        <v>2014</v>
      </c>
      <c r="B38" s="10" t="s">
        <v>0</v>
      </c>
      <c r="C38" s="4">
        <v>39827.519999999997</v>
      </c>
      <c r="D38" s="5">
        <v>233.916</v>
      </c>
      <c r="E38" s="4">
        <f t="shared" si="0"/>
        <v>44349.396554660641</v>
      </c>
      <c r="F38" s="4">
        <f t="shared" si="2"/>
        <v>47018.192133836768</v>
      </c>
      <c r="G38" s="1">
        <f t="shared" si="1"/>
        <v>0.94323908559522174</v>
      </c>
      <c r="H38" s="4">
        <f t="shared" si="3"/>
        <v>47018.192133836768</v>
      </c>
      <c r="I38" s="1">
        <f t="shared" si="4"/>
        <v>6.2979339214202668</v>
      </c>
      <c r="J38" s="1">
        <f t="shared" si="5"/>
        <v>21.976183593006144</v>
      </c>
    </row>
    <row r="39" spans="1:10" x14ac:dyDescent="0.25">
      <c r="A39" s="60"/>
      <c r="B39" s="10" t="s">
        <v>1</v>
      </c>
      <c r="C39" s="4">
        <v>43925.08</v>
      </c>
      <c r="D39" s="5">
        <v>234.78100000000001</v>
      </c>
      <c r="E39" s="4">
        <f t="shared" si="0"/>
        <v>48731.972723176063</v>
      </c>
      <c r="F39" s="4">
        <f t="shared" si="2"/>
        <v>46049.748772430445</v>
      </c>
      <c r="G39" s="1">
        <f t="shared" si="1"/>
        <v>1.058246223318192</v>
      </c>
      <c r="H39" s="4">
        <f t="shared" si="3"/>
        <v>46049.748772430445</v>
      </c>
      <c r="I39" s="1">
        <f t="shared" si="4"/>
        <v>-19.255486730960168</v>
      </c>
      <c r="J39" s="1">
        <f t="shared" si="5"/>
        <v>13.099711819361119</v>
      </c>
    </row>
    <row r="40" spans="1:10" x14ac:dyDescent="0.25">
      <c r="A40" s="60"/>
      <c r="B40" s="10" t="s">
        <v>2</v>
      </c>
      <c r="C40" s="4">
        <v>43025.4</v>
      </c>
      <c r="D40" s="5">
        <v>236.29300000000001</v>
      </c>
      <c r="E40" s="4">
        <f t="shared" si="0"/>
        <v>47428.396269038858</v>
      </c>
      <c r="F40" s="4">
        <f t="shared" si="2"/>
        <v>46636.580854406231</v>
      </c>
      <c r="G40" s="1">
        <f t="shared" si="1"/>
        <v>1.016978419089182</v>
      </c>
      <c r="H40" s="4">
        <f t="shared" si="3"/>
        <v>46636.580854406231</v>
      </c>
      <c r="I40" s="1">
        <f t="shared" si="4"/>
        <v>17.436520749412086</v>
      </c>
      <c r="J40" s="1">
        <f t="shared" si="5"/>
        <v>14.0057700010072</v>
      </c>
    </row>
    <row r="41" spans="1:10" x14ac:dyDescent="0.25">
      <c r="A41" s="60"/>
      <c r="B41" s="10" t="s">
        <v>3</v>
      </c>
      <c r="C41" s="4">
        <v>48375.81</v>
      </c>
      <c r="D41" s="5">
        <v>237.072</v>
      </c>
      <c r="E41" s="4">
        <f t="shared" si="0"/>
        <v>53151.113307096573</v>
      </c>
      <c r="F41" s="4">
        <f t="shared" si="2"/>
        <v>48092.006503248915</v>
      </c>
      <c r="G41" s="1">
        <f t="shared" si="1"/>
        <v>1.1051964176937779</v>
      </c>
      <c r="H41" s="4">
        <f t="shared" si="3"/>
        <v>48092.006503248922</v>
      </c>
      <c r="I41" s="1">
        <f t="shared" si="4"/>
        <v>48.941055551432726</v>
      </c>
      <c r="J41" s="1">
        <f t="shared" si="5"/>
        <v>16.519939902567923</v>
      </c>
    </row>
    <row r="42" spans="1:10" x14ac:dyDescent="0.25">
      <c r="A42" s="60"/>
      <c r="B42" s="10" t="s">
        <v>4</v>
      </c>
      <c r="C42" s="4">
        <v>59846.48</v>
      </c>
      <c r="D42" s="5">
        <v>237.9</v>
      </c>
      <c r="E42" s="4">
        <f t="shared" si="0"/>
        <v>65525.229220344678</v>
      </c>
      <c r="F42" s="4">
        <f t="shared" si="2"/>
        <v>49534.64382043152</v>
      </c>
      <c r="G42" s="1">
        <f t="shared" si="1"/>
        <v>1.3228161982526971</v>
      </c>
      <c r="H42" s="4">
        <f t="shared" si="3"/>
        <v>49534.64382043152</v>
      </c>
      <c r="I42" s="1">
        <f t="shared" si="4"/>
        <v>35.90616440103144</v>
      </c>
      <c r="J42" s="1">
        <f t="shared" si="5"/>
        <v>16.740495003405734</v>
      </c>
    </row>
    <row r="43" spans="1:10" x14ac:dyDescent="0.25">
      <c r="A43" s="60"/>
      <c r="B43" s="10" t="s">
        <v>5</v>
      </c>
      <c r="C43" s="4">
        <v>58980.71</v>
      </c>
      <c r="D43" s="5">
        <v>238.34299999999999</v>
      </c>
      <c r="E43" s="4">
        <f t="shared" si="0"/>
        <v>64457.279872033156</v>
      </c>
      <c r="F43" s="4">
        <f t="shared" si="2"/>
        <v>51292.244661530327</v>
      </c>
      <c r="G43" s="1">
        <f t="shared" si="1"/>
        <v>1.2566671686407347</v>
      </c>
      <c r="H43" s="4">
        <f t="shared" si="3"/>
        <v>51292.244661530327</v>
      </c>
      <c r="I43" s="1">
        <f t="shared" si="4"/>
        <v>48.635281455626114</v>
      </c>
      <c r="J43" s="1">
        <f t="shared" si="5"/>
        <v>18.11315061651975</v>
      </c>
    </row>
    <row r="44" spans="1:10" x14ac:dyDescent="0.25">
      <c r="A44" s="60"/>
      <c r="B44" s="10" t="s">
        <v>6</v>
      </c>
      <c r="C44" s="4">
        <v>55918.89</v>
      </c>
      <c r="D44" s="5">
        <v>238.25</v>
      </c>
      <c r="E44" s="4">
        <f t="shared" si="0"/>
        <v>61135.013447471138</v>
      </c>
      <c r="F44" s="4">
        <f t="shared" si="2"/>
        <v>52939.582723603118</v>
      </c>
      <c r="G44" s="1">
        <f t="shared" si="1"/>
        <v>1.1548072406738878</v>
      </c>
      <c r="H44" s="4">
        <f t="shared" si="3"/>
        <v>52939.582723603118</v>
      </c>
      <c r="I44" s="1">
        <f t="shared" si="4"/>
        <v>47.787070455758609</v>
      </c>
      <c r="J44" s="1">
        <f t="shared" si="5"/>
        <v>22.728004723016099</v>
      </c>
    </row>
    <row r="45" spans="1:10" x14ac:dyDescent="0.25">
      <c r="A45" s="60"/>
      <c r="B45" s="10" t="s">
        <v>7</v>
      </c>
      <c r="C45" s="4">
        <v>55229.89</v>
      </c>
      <c r="D45" s="5">
        <v>237.852</v>
      </c>
      <c r="E45" s="4">
        <f t="shared" si="0"/>
        <v>60482.780753830106</v>
      </c>
      <c r="F45" s="4">
        <f t="shared" si="2"/>
        <v>53665.646424695115</v>
      </c>
      <c r="G45" s="1">
        <f t="shared" si="1"/>
        <v>1.1270297626751027</v>
      </c>
      <c r="H45" s="4">
        <f t="shared" si="3"/>
        <v>53665.646424695115</v>
      </c>
      <c r="I45" s="1">
        <f t="shared" si="4"/>
        <v>16.829750169983811</v>
      </c>
      <c r="J45" s="1">
        <f t="shared" si="5"/>
        <v>22.757736301917006</v>
      </c>
    </row>
    <row r="46" spans="1:10" x14ac:dyDescent="0.25">
      <c r="A46" s="60"/>
      <c r="B46" s="10" t="s">
        <v>8</v>
      </c>
      <c r="C46" s="4">
        <v>60403.79</v>
      </c>
      <c r="D46" s="5">
        <v>238.03100000000001</v>
      </c>
      <c r="E46" s="4">
        <f t="shared" si="0"/>
        <v>66099.024061823875</v>
      </c>
      <c r="F46" s="4">
        <f t="shared" si="2"/>
        <v>55166.88586937634</v>
      </c>
      <c r="G46" s="1">
        <f t="shared" si="1"/>
        <v>1.1981648595922663</v>
      </c>
      <c r="H46" s="4">
        <f t="shared" si="3"/>
        <v>55166.885869376332</v>
      </c>
      <c r="I46" s="1">
        <f t="shared" si="4"/>
        <v>37.465304189235326</v>
      </c>
      <c r="J46" s="1">
        <f t="shared" si="5"/>
        <v>25.826382947481658</v>
      </c>
    </row>
    <row r="47" spans="1:10" x14ac:dyDescent="0.25">
      <c r="A47" s="60"/>
      <c r="B47" s="10" t="s">
        <v>9</v>
      </c>
      <c r="C47" s="4">
        <v>54971.93</v>
      </c>
      <c r="D47" s="5">
        <v>237.43299999999999</v>
      </c>
      <c r="E47" s="4">
        <f t="shared" si="0"/>
        <v>60306.522239200109</v>
      </c>
      <c r="F47" s="4">
        <f t="shared" si="2"/>
        <v>56297.491036808111</v>
      </c>
      <c r="G47" s="1">
        <f t="shared" si="1"/>
        <v>1.0712115429757045</v>
      </c>
      <c r="H47" s="4">
        <f t="shared" si="3"/>
        <v>56297.491036808111</v>
      </c>
      <c r="I47" s="1">
        <f t="shared" si="4"/>
        <v>29.027549735302454</v>
      </c>
      <c r="J47" s="1">
        <f t="shared" si="5"/>
        <v>25.712114574973508</v>
      </c>
    </row>
    <row r="48" spans="1:10" x14ac:dyDescent="0.25">
      <c r="A48" s="60"/>
      <c r="B48" s="10" t="s">
        <v>10</v>
      </c>
      <c r="C48" s="4">
        <v>60741.08</v>
      </c>
      <c r="D48" s="5">
        <v>236.15100000000001</v>
      </c>
      <c r="E48" s="4">
        <f t="shared" si="0"/>
        <v>66997.269001274602</v>
      </c>
      <c r="F48" s="4">
        <f t="shared" si="2"/>
        <v>57498.666661171883</v>
      </c>
      <c r="G48" s="1">
        <f t="shared" si="1"/>
        <v>1.1651969148445838</v>
      </c>
      <c r="H48" s="4">
        <f t="shared" si="3"/>
        <v>57498.666661171883</v>
      </c>
      <c r="I48" s="1">
        <f t="shared" si="4"/>
        <v>27.412021412829997</v>
      </c>
      <c r="J48" s="1">
        <f t="shared" si="5"/>
        <v>26.26814079441408</v>
      </c>
    </row>
    <row r="49" spans="1:10" x14ac:dyDescent="0.25">
      <c r="A49" s="60"/>
      <c r="B49" s="10" t="s">
        <v>11</v>
      </c>
      <c r="C49" s="4">
        <v>59547.23</v>
      </c>
      <c r="D49" s="5">
        <v>234.81200000000001</v>
      </c>
      <c r="E49" s="4">
        <f t="shared" si="0"/>
        <v>66054.993726981585</v>
      </c>
      <c r="F49" s="4">
        <f t="shared" si="2"/>
        <v>58726.582598077606</v>
      </c>
      <c r="G49" s="1">
        <f t="shared" si="1"/>
        <v>1.1247886528500957</v>
      </c>
      <c r="H49" s="4">
        <f t="shared" si="3"/>
        <v>58726.582598077606</v>
      </c>
      <c r="I49" s="1">
        <f t="shared" si="4"/>
        <v>28.711984664128455</v>
      </c>
      <c r="J49" s="1">
        <f t="shared" si="5"/>
        <v>27.099595831266758</v>
      </c>
    </row>
    <row r="50" spans="1:10" x14ac:dyDescent="0.25">
      <c r="A50" s="60">
        <v>2015</v>
      </c>
      <c r="B50" s="10" t="s">
        <v>0</v>
      </c>
      <c r="C50" s="4">
        <v>64396.800000000003</v>
      </c>
      <c r="D50" s="5">
        <v>233.70699999999999</v>
      </c>
      <c r="E50" s="4">
        <f t="shared" si="0"/>
        <v>71772.313551583822</v>
      </c>
      <c r="F50" s="4">
        <f t="shared" si="2"/>
        <v>61011.825681154536</v>
      </c>
      <c r="G50" s="1">
        <f t="shared" si="1"/>
        <v>1.1763672493044739</v>
      </c>
      <c r="H50" s="4">
        <f t="shared" si="3"/>
        <v>61011.825681154536</v>
      </c>
      <c r="I50" s="1">
        <f t="shared" si="4"/>
        <v>61.83379961692247</v>
      </c>
      <c r="J50" s="1">
        <f t="shared" si="5"/>
        <v>31.727584639225274</v>
      </c>
    </row>
    <row r="51" spans="1:10" x14ac:dyDescent="0.25">
      <c r="A51" s="60"/>
      <c r="B51" s="10" t="s">
        <v>1</v>
      </c>
      <c r="C51" s="4">
        <v>60489.38</v>
      </c>
      <c r="D51" s="5">
        <v>234.72200000000001</v>
      </c>
      <c r="E51" s="4">
        <f t="shared" si="0"/>
        <v>67125.837229232871</v>
      </c>
      <c r="F51" s="4">
        <f t="shared" si="2"/>
        <v>62544.647723325943</v>
      </c>
      <c r="G51" s="1">
        <f t="shared" si="1"/>
        <v>1.0732467073149472</v>
      </c>
      <c r="H51" s="4">
        <f t="shared" si="3"/>
        <v>62544.647723325936</v>
      </c>
      <c r="I51" s="1">
        <f t="shared" si="4"/>
        <v>37.744961835515873</v>
      </c>
      <c r="J51" s="1">
        <f t="shared" si="5"/>
        <v>36.477622019764944</v>
      </c>
    </row>
    <row r="52" spans="1:10" x14ac:dyDescent="0.25">
      <c r="A52" s="60"/>
      <c r="B52" s="10" t="s">
        <v>2</v>
      </c>
      <c r="C52" s="4">
        <v>46774.13</v>
      </c>
      <c r="D52" s="5">
        <v>236.119</v>
      </c>
      <c r="E52" s="4">
        <f t="shared" si="0"/>
        <v>51598.747824698556</v>
      </c>
      <c r="F52" s="4">
        <f t="shared" si="2"/>
        <v>62892.17701963093</v>
      </c>
      <c r="G52" s="1">
        <f t="shared" si="1"/>
        <v>0.8204318926437022</v>
      </c>
      <c r="H52" s="4">
        <f t="shared" si="3"/>
        <v>62892.17701963093</v>
      </c>
      <c r="I52" s="1">
        <f t="shared" si="4"/>
        <v>8.7929423799262914</v>
      </c>
      <c r="J52" s="1">
        <f t="shared" si="5"/>
        <v>35.757323822307796</v>
      </c>
    </row>
    <row r="53" spans="1:10" x14ac:dyDescent="0.25">
      <c r="A53" s="60"/>
      <c r="B53" s="10" t="s">
        <v>3</v>
      </c>
      <c r="C53" s="4">
        <v>43365.7</v>
      </c>
      <c r="D53" s="5">
        <v>236.59899999999999</v>
      </c>
      <c r="E53" s="4">
        <f t="shared" si="0"/>
        <v>47741.695196513931</v>
      </c>
      <c r="F53" s="4">
        <f t="shared" si="2"/>
        <v>62441.392177082373</v>
      </c>
      <c r="G53" s="1">
        <f t="shared" si="1"/>
        <v>0.76458409289017071</v>
      </c>
      <c r="H53" s="4">
        <f t="shared" si="3"/>
        <v>62441.39217708238</v>
      </c>
      <c r="I53" s="1">
        <f t="shared" si="4"/>
        <v>-10.177431429005258</v>
      </c>
      <c r="J53" s="1">
        <f t="shared" si="5"/>
        <v>30.830783240604632</v>
      </c>
    </row>
    <row r="54" spans="1:10" x14ac:dyDescent="0.25">
      <c r="A54" s="60"/>
      <c r="B54" s="10" t="s">
        <v>4</v>
      </c>
      <c r="C54" s="4">
        <v>55021.49</v>
      </c>
      <c r="D54" s="5">
        <v>237.80500000000001</v>
      </c>
      <c r="E54" s="4">
        <f t="shared" si="0"/>
        <v>60266.468687622204</v>
      </c>
      <c r="F54" s="4">
        <f t="shared" si="2"/>
        <v>62003.162132688827</v>
      </c>
      <c r="G54" s="1">
        <f t="shared" si="1"/>
        <v>0.97199024395965417</v>
      </c>
      <c r="H54" s="4">
        <f t="shared" si="3"/>
        <v>62003.162132688827</v>
      </c>
      <c r="I54" s="1">
        <f t="shared" si="4"/>
        <v>-8.0255507615831441</v>
      </c>
      <c r="J54" s="1">
        <f t="shared" si="5"/>
        <v>27.169806977053415</v>
      </c>
    </row>
    <row r="55" spans="1:10" x14ac:dyDescent="0.25">
      <c r="A55" s="60"/>
      <c r="B55" s="10" t="s">
        <v>5</v>
      </c>
      <c r="C55" s="4">
        <v>91672.639999999999</v>
      </c>
      <c r="D55" s="5">
        <v>238.63800000000001</v>
      </c>
      <c r="E55" s="4">
        <f t="shared" si="0"/>
        <v>100060.92588506441</v>
      </c>
      <c r="F55" s="4">
        <f t="shared" si="2"/>
        <v>64970.132633774767</v>
      </c>
      <c r="G55" s="1">
        <f t="shared" si="1"/>
        <v>1.5401065355536565</v>
      </c>
      <c r="H55" s="4">
        <f t="shared" si="3"/>
        <v>64970.13263377476</v>
      </c>
      <c r="I55" s="1">
        <f t="shared" si="4"/>
        <v>55.236035531929161</v>
      </c>
      <c r="J55" s="1">
        <f t="shared" si="5"/>
        <v>27.719869816745341</v>
      </c>
    </row>
    <row r="56" spans="1:10" x14ac:dyDescent="0.25">
      <c r="A56" s="60"/>
      <c r="B56" s="10" t="s">
        <v>6</v>
      </c>
      <c r="C56" s="4">
        <v>99743.39</v>
      </c>
      <c r="D56" s="5">
        <v>238.654</v>
      </c>
      <c r="E56" s="4">
        <f t="shared" si="0"/>
        <v>108862.87163366211</v>
      </c>
      <c r="F56" s="4">
        <f t="shared" si="2"/>
        <v>68947.454149290686</v>
      </c>
      <c r="G56" s="1">
        <f t="shared" si="1"/>
        <v>1.5789251826172332</v>
      </c>
      <c r="H56" s="4">
        <f t="shared" si="3"/>
        <v>68947.454149290686</v>
      </c>
      <c r="I56" s="1">
        <f t="shared" si="4"/>
        <v>78.06959628331488</v>
      </c>
      <c r="J56" s="1">
        <f t="shared" si="5"/>
        <v>30.243413635708364</v>
      </c>
    </row>
    <row r="57" spans="1:10" x14ac:dyDescent="0.25">
      <c r="A57" s="60"/>
      <c r="B57" s="10" t="s">
        <v>7</v>
      </c>
      <c r="C57" s="4">
        <v>58829.31</v>
      </c>
      <c r="D57" s="5">
        <v>238.316</v>
      </c>
      <c r="E57" s="4">
        <f t="shared" si="0"/>
        <v>64299.105779469261</v>
      </c>
      <c r="F57" s="4">
        <f t="shared" si="2"/>
        <v>69265.48123476062</v>
      </c>
      <c r="G57" s="1">
        <f t="shared" si="1"/>
        <v>0.92829941600407151</v>
      </c>
      <c r="H57" s="4">
        <f t="shared" si="3"/>
        <v>69265.48123476062</v>
      </c>
      <c r="I57" s="1">
        <f t="shared" si="4"/>
        <v>6.3097711085274195</v>
      </c>
      <c r="J57" s="1">
        <f t="shared" si="5"/>
        <v>29.366748713920327</v>
      </c>
    </row>
    <row r="58" spans="1:10" x14ac:dyDescent="0.25">
      <c r="A58" s="60"/>
      <c r="B58" s="10" t="s">
        <v>8</v>
      </c>
      <c r="C58" s="4">
        <v>83236.600000000006</v>
      </c>
      <c r="D58" s="5">
        <v>237.94499999999999</v>
      </c>
      <c r="E58" s="4">
        <f t="shared" si="0"/>
        <v>91117.569809830005</v>
      </c>
      <c r="F58" s="4">
        <f t="shared" si="2"/>
        <v>71350.360047094466</v>
      </c>
      <c r="G58" s="1">
        <f t="shared" si="1"/>
        <v>1.2770442889102211</v>
      </c>
      <c r="H58" s="4">
        <f t="shared" si="3"/>
        <v>71350.360047094466</v>
      </c>
      <c r="I58" s="1">
        <f t="shared" si="4"/>
        <v>37.850098550026594</v>
      </c>
      <c r="J58" s="1">
        <f t="shared" si="5"/>
        <v>29.398814910652934</v>
      </c>
    </row>
    <row r="59" spans="1:10" x14ac:dyDescent="0.25">
      <c r="A59" s="60"/>
      <c r="B59" s="10" t="s">
        <v>9</v>
      </c>
      <c r="C59" s="4">
        <v>134256.6</v>
      </c>
      <c r="D59" s="5">
        <v>237.83799999999999</v>
      </c>
      <c r="E59" s="4">
        <f t="shared" si="0"/>
        <v>147034.3411414492</v>
      </c>
      <c r="F59" s="4">
        <f t="shared" si="2"/>
        <v>78577.678288948548</v>
      </c>
      <c r="G59" s="1">
        <f t="shared" si="1"/>
        <v>1.8711973214679296</v>
      </c>
      <c r="H59" s="4">
        <f t="shared" si="3"/>
        <v>78577.678288948548</v>
      </c>
      <c r="I59" s="1">
        <f t="shared" si="4"/>
        <v>143.81167356700061</v>
      </c>
      <c r="J59" s="1">
        <f t="shared" si="5"/>
        <v>38.96415856329444</v>
      </c>
    </row>
    <row r="60" spans="1:10" x14ac:dyDescent="0.25">
      <c r="A60" s="60"/>
      <c r="B60" s="10" t="s">
        <v>10</v>
      </c>
      <c r="C60" s="4">
        <v>121551.13</v>
      </c>
      <c r="D60" s="5">
        <v>237.33600000000001</v>
      </c>
      <c r="E60" s="4">
        <f t="shared" si="0"/>
        <v>133401.20772078403</v>
      </c>
      <c r="F60" s="4">
        <f t="shared" si="2"/>
        <v>84111.339848907679</v>
      </c>
      <c r="G60" s="1">
        <f t="shared" si="1"/>
        <v>1.5860074035251082</v>
      </c>
      <c r="H60" s="4">
        <f t="shared" si="3"/>
        <v>84111.339848907679</v>
      </c>
      <c r="I60" s="1">
        <f t="shared" si="4"/>
        <v>99.114396317029147</v>
      </c>
      <c r="J60" s="1">
        <f t="shared" si="5"/>
        <v>44.939356471977703</v>
      </c>
    </row>
    <row r="61" spans="1:10" x14ac:dyDescent="0.25">
      <c r="A61" s="60"/>
      <c r="B61" s="10" t="s">
        <v>11</v>
      </c>
      <c r="C61" s="4">
        <v>127075.08</v>
      </c>
      <c r="D61" s="5">
        <v>236.52500000000001</v>
      </c>
      <c r="E61" s="4">
        <f t="shared" si="0"/>
        <v>139941.88516190674</v>
      </c>
      <c r="F61" s="4">
        <f t="shared" si="2"/>
        <v>90268.580801818098</v>
      </c>
      <c r="G61" s="1">
        <f t="shared" si="1"/>
        <v>1.5502834310549853</v>
      </c>
      <c r="H61" s="4">
        <f t="shared" si="3"/>
        <v>90268.580801818098</v>
      </c>
      <c r="I61" s="1">
        <f t="shared" si="4"/>
        <v>111.85663227872575</v>
      </c>
      <c r="J61" s="1">
        <f t="shared" si="5"/>
        <v>51.868077106527487</v>
      </c>
    </row>
    <row r="62" spans="1:10" x14ac:dyDescent="0.25">
      <c r="A62" s="60">
        <v>2016</v>
      </c>
      <c r="B62" s="10" t="s">
        <v>0</v>
      </c>
      <c r="C62" s="4">
        <v>116667.52</v>
      </c>
      <c r="D62" s="5">
        <v>236.916</v>
      </c>
      <c r="E62" s="4">
        <f t="shared" si="0"/>
        <v>128268.48167485523</v>
      </c>
      <c r="F62" s="4">
        <f t="shared" si="2"/>
        <v>94976.594812090698</v>
      </c>
      <c r="G62" s="1">
        <f t="shared" si="1"/>
        <v>1.3505272738892342</v>
      </c>
      <c r="H62" s="4">
        <f t="shared" si="3"/>
        <v>94976.594812090698</v>
      </c>
      <c r="I62" s="1">
        <f t="shared" si="4"/>
        <v>78.715824149470635</v>
      </c>
      <c r="J62" s="1">
        <f t="shared" si="5"/>
        <v>53.274912484239842</v>
      </c>
    </row>
    <row r="63" spans="1:10" x14ac:dyDescent="0.25">
      <c r="A63" s="60"/>
      <c r="B63" s="10" t="s">
        <v>1</v>
      </c>
      <c r="C63" s="4">
        <v>77002.649999999994</v>
      </c>
      <c r="D63" s="5">
        <v>237.11099999999999</v>
      </c>
      <c r="E63" s="4">
        <f t="shared" si="0"/>
        <v>84589.868273087282</v>
      </c>
      <c r="F63" s="4">
        <f t="shared" si="2"/>
        <v>96431.930732411915</v>
      </c>
      <c r="G63" s="1">
        <f t="shared" si="1"/>
        <v>0.87719770443894707</v>
      </c>
      <c r="H63" s="4">
        <f t="shared" si="3"/>
        <v>96431.930732411915</v>
      </c>
      <c r="I63" s="1">
        <f t="shared" si="4"/>
        <v>26.016853963720749</v>
      </c>
      <c r="J63" s="1">
        <f t="shared" si="5"/>
        <v>52.297570161590244</v>
      </c>
    </row>
    <row r="64" spans="1:10" x14ac:dyDescent="0.25">
      <c r="A64" s="60"/>
      <c r="B64" s="10" t="s">
        <v>2</v>
      </c>
      <c r="C64" s="4">
        <v>118452.52</v>
      </c>
      <c r="D64" s="5">
        <v>238.13200000000001</v>
      </c>
      <c r="E64" s="4">
        <f t="shared" si="0"/>
        <v>129565.96213226279</v>
      </c>
      <c r="F64" s="4">
        <f t="shared" si="2"/>
        <v>102929.19859137559</v>
      </c>
      <c r="G64" s="1">
        <f t="shared" si="1"/>
        <v>1.2587872431284926</v>
      </c>
      <c r="H64" s="4">
        <f t="shared" si="3"/>
        <v>102929.19859137559</v>
      </c>
      <c r="I64" s="1">
        <f t="shared" si="4"/>
        <v>151.1029193430233</v>
      </c>
      <c r="J64" s="1">
        <f t="shared" si="5"/>
        <v>64.156734908514991</v>
      </c>
    </row>
    <row r="65" spans="1:10" x14ac:dyDescent="0.25">
      <c r="A65" s="60"/>
      <c r="B65" s="10" t="s">
        <v>3</v>
      </c>
      <c r="C65" s="4">
        <v>153824.09</v>
      </c>
      <c r="D65" s="5">
        <v>239.261</v>
      </c>
      <c r="E65" s="4">
        <f t="shared" si="0"/>
        <v>167462.21080184402</v>
      </c>
      <c r="F65" s="4">
        <f t="shared" si="2"/>
        <v>112905.90822515309</v>
      </c>
      <c r="G65" s="1">
        <f t="shared" si="1"/>
        <v>1.483201485505051</v>
      </c>
      <c r="H65" s="4">
        <f t="shared" si="3"/>
        <v>112905.90822515309</v>
      </c>
      <c r="I65" s="1">
        <f t="shared" si="4"/>
        <v>250.76720697188816</v>
      </c>
      <c r="J65" s="1">
        <f t="shared" si="5"/>
        <v>85.902121441922773</v>
      </c>
    </row>
    <row r="66" spans="1:10" x14ac:dyDescent="0.25">
      <c r="A66" s="60"/>
      <c r="B66" s="10" t="s">
        <v>4</v>
      </c>
      <c r="C66" s="4">
        <v>92323.73</v>
      </c>
      <c r="D66" s="5">
        <v>240.22900000000001</v>
      </c>
      <c r="E66" s="4">
        <f t="shared" si="0"/>
        <v>100104.1974450212</v>
      </c>
      <c r="F66" s="4">
        <f t="shared" si="2"/>
        <v>116225.71895493637</v>
      </c>
      <c r="G66" s="1">
        <f t="shared" si="1"/>
        <v>0.86129127309450426</v>
      </c>
      <c r="H66" s="4">
        <f t="shared" si="3"/>
        <v>116225.71895493637</v>
      </c>
      <c r="I66" s="1">
        <f t="shared" si="4"/>
        <v>66.102643186029326</v>
      </c>
      <c r="J66" s="1">
        <f t="shared" si="5"/>
        <v>92.079470937557161</v>
      </c>
    </row>
    <row r="67" spans="1:10" x14ac:dyDescent="0.25">
      <c r="A67" s="60"/>
      <c r="B67" s="10" t="s">
        <v>5</v>
      </c>
      <c r="C67" s="4">
        <v>131842.84</v>
      </c>
      <c r="D67" s="5">
        <v>241.018</v>
      </c>
      <c r="E67" s="4">
        <f t="shared" ref="E67:E121" si="6">C67*($D$121/D67)</f>
        <v>142485.75586122196</v>
      </c>
      <c r="F67" s="4">
        <f t="shared" si="2"/>
        <v>119761.12145294949</v>
      </c>
      <c r="G67" s="1">
        <f t="shared" si="1"/>
        <v>1.1897496794667231</v>
      </c>
      <c r="H67" s="4">
        <f t="shared" si="3"/>
        <v>119761.1214529495</v>
      </c>
      <c r="I67" s="1">
        <f t="shared" si="4"/>
        <v>42.398998011360682</v>
      </c>
      <c r="J67" s="1">
        <f t="shared" si="5"/>
        <v>91.0097178108431</v>
      </c>
    </row>
    <row r="68" spans="1:10" x14ac:dyDescent="0.25">
      <c r="A68" s="60"/>
      <c r="B68" s="10" t="s">
        <v>6</v>
      </c>
      <c r="C68" s="4">
        <v>94003.11</v>
      </c>
      <c r="D68" s="5">
        <v>240.62799999999999</v>
      </c>
      <c r="E68" s="4">
        <f t="shared" si="6"/>
        <v>101756.09685547816</v>
      </c>
      <c r="F68" s="4">
        <f t="shared" si="2"/>
        <v>119168.89022143417</v>
      </c>
      <c r="G68" s="1">
        <f t="shared" si="1"/>
        <v>0.85388138352551279</v>
      </c>
      <c r="H68" s="4">
        <f t="shared" si="3"/>
        <v>119168.89022143417</v>
      </c>
      <c r="I68" s="1">
        <f t="shared" si="4"/>
        <v>-6.5281897046581587</v>
      </c>
      <c r="J68" s="1">
        <f t="shared" si="5"/>
        <v>83.959902311845369</v>
      </c>
    </row>
    <row r="69" spans="1:10" x14ac:dyDescent="0.25">
      <c r="A69" s="60"/>
      <c r="B69" s="10" t="s">
        <v>7</v>
      </c>
      <c r="C69" s="4">
        <v>106781.58</v>
      </c>
      <c r="D69" s="5">
        <v>240.84899999999999</v>
      </c>
      <c r="E69" s="4">
        <f t="shared" si="6"/>
        <v>115482.4195613019</v>
      </c>
      <c r="F69" s="4">
        <f t="shared" si="2"/>
        <v>123434.1663699202</v>
      </c>
      <c r="G69" s="1">
        <f t="shared" si="1"/>
        <v>0.93557904555544458</v>
      </c>
      <c r="H69" s="4">
        <f t="shared" si="3"/>
        <v>123434.1663699202</v>
      </c>
      <c r="I69" s="1">
        <f t="shared" si="4"/>
        <v>79.601906062860834</v>
      </c>
      <c r="J69" s="1">
        <f t="shared" si="5"/>
        <v>90.067580224706475</v>
      </c>
    </row>
    <row r="70" spans="1:10" x14ac:dyDescent="0.25">
      <c r="A70" s="60"/>
      <c r="B70" s="10" t="s">
        <v>8</v>
      </c>
      <c r="C70" s="4">
        <v>103576.75</v>
      </c>
      <c r="D70" s="5">
        <v>241.428</v>
      </c>
      <c r="E70" s="4">
        <f t="shared" si="6"/>
        <v>111747.81044245075</v>
      </c>
      <c r="F70" s="4">
        <f t="shared" si="2"/>
        <v>125153.35308930527</v>
      </c>
      <c r="G70" s="1">
        <f t="shared" si="1"/>
        <v>0.89288706761784664</v>
      </c>
      <c r="H70" s="4">
        <f t="shared" si="3"/>
        <v>125153.35308930527</v>
      </c>
      <c r="I70" s="1">
        <f t="shared" si="4"/>
        <v>22.641342032801994</v>
      </c>
      <c r="J70" s="1">
        <f t="shared" si="5"/>
        <v>88.800183848271089</v>
      </c>
    </row>
    <row r="71" spans="1:10" x14ac:dyDescent="0.25">
      <c r="A71" s="60"/>
      <c r="B71" s="10" t="s">
        <v>9</v>
      </c>
      <c r="C71" s="4">
        <v>120935.67999999999</v>
      </c>
      <c r="D71" s="5">
        <v>241.72900000000001</v>
      </c>
      <c r="E71" s="4">
        <f t="shared" si="6"/>
        <v>130313.69968981792</v>
      </c>
      <c r="F71" s="4">
        <f t="shared" si="2"/>
        <v>123759.96630166931</v>
      </c>
      <c r="G71" s="1">
        <f t="shared" si="1"/>
        <v>1.0529551969347959</v>
      </c>
      <c r="H71" s="4">
        <f t="shared" si="3"/>
        <v>123759.96630166932</v>
      </c>
      <c r="I71" s="1">
        <f t="shared" si="4"/>
        <v>-11.37192938862206</v>
      </c>
      <c r="J71" s="1">
        <f t="shared" si="5"/>
        <v>75.868216935302527</v>
      </c>
    </row>
    <row r="72" spans="1:10" x14ac:dyDescent="0.25">
      <c r="A72" s="60"/>
      <c r="B72" s="10" t="s">
        <v>10</v>
      </c>
      <c r="C72" s="4">
        <v>116809.55</v>
      </c>
      <c r="D72" s="5">
        <v>241.35300000000001</v>
      </c>
      <c r="E72" s="4">
        <f t="shared" si="6"/>
        <v>126063.69395325518</v>
      </c>
      <c r="F72" s="4">
        <f t="shared" si="2"/>
        <v>123148.50682104191</v>
      </c>
      <c r="G72" s="1">
        <f t="shared" si="1"/>
        <v>1.0236721273157585</v>
      </c>
      <c r="H72" s="4">
        <f t="shared" si="3"/>
        <v>123148.50682104191</v>
      </c>
      <c r="I72" s="1">
        <f t="shared" si="4"/>
        <v>-5.500335336458626</v>
      </c>
      <c r="J72" s="1">
        <f t="shared" si="5"/>
        <v>67.15032263084521</v>
      </c>
    </row>
    <row r="73" spans="1:10" x14ac:dyDescent="0.25">
      <c r="A73" s="60"/>
      <c r="B73" s="10" t="s">
        <v>11</v>
      </c>
      <c r="C73" s="4">
        <v>129004.95</v>
      </c>
      <c r="D73" s="5">
        <v>241.43199999999999</v>
      </c>
      <c r="E73" s="4">
        <f t="shared" si="6"/>
        <v>139179.70834976307</v>
      </c>
      <c r="F73" s="4">
        <f t="shared" si="2"/>
        <v>123084.99208669663</v>
      </c>
      <c r="G73" s="1">
        <f t="shared" si="1"/>
        <v>1.1307609968543517</v>
      </c>
      <c r="H73" s="4">
        <f t="shared" si="3"/>
        <v>123084.99208669663</v>
      </c>
      <c r="I73" s="1">
        <f t="shared" si="4"/>
        <v>-0.54463809120612494</v>
      </c>
      <c r="J73" s="1">
        <f t="shared" si="5"/>
        <v>57.78355010001755</v>
      </c>
    </row>
    <row r="74" spans="1:10" x14ac:dyDescent="0.25">
      <c r="A74" s="60">
        <v>2017</v>
      </c>
      <c r="B74" s="10" t="s">
        <v>0</v>
      </c>
      <c r="C74" s="4">
        <v>118535.11</v>
      </c>
      <c r="D74" s="5">
        <v>242.839</v>
      </c>
      <c r="E74" s="4">
        <f t="shared" si="6"/>
        <v>127143.1452202488</v>
      </c>
      <c r="F74" s="4">
        <f t="shared" si="2"/>
        <v>122991.21404881273</v>
      </c>
      <c r="G74" s="1">
        <f t="shared" si="1"/>
        <v>1.0337579493262685</v>
      </c>
      <c r="H74" s="4">
        <f t="shared" si="3"/>
        <v>122991.21404881273</v>
      </c>
      <c r="I74" s="1">
        <f t="shared" si="4"/>
        <v>-0.87732889632155686</v>
      </c>
      <c r="J74" s="1">
        <f t="shared" si="5"/>
        <v>51.150787346201547</v>
      </c>
    </row>
    <row r="75" spans="1:10" x14ac:dyDescent="0.25">
      <c r="A75" s="60"/>
      <c r="B75" s="10" t="s">
        <v>1</v>
      </c>
      <c r="C75" s="4">
        <v>111020.86</v>
      </c>
      <c r="D75" s="5">
        <v>243.60300000000001</v>
      </c>
      <c r="E75" s="4">
        <f t="shared" si="6"/>
        <v>118709.73464054218</v>
      </c>
      <c r="F75" s="4">
        <f t="shared" si="2"/>
        <v>125834.53624610063</v>
      </c>
      <c r="G75" s="1">
        <f t="shared" si="1"/>
        <v>0.94337960135503551</v>
      </c>
      <c r="H75" s="4">
        <f t="shared" si="3"/>
        <v>125834.53624610063</v>
      </c>
      <c r="I75" s="1">
        <f t="shared" si="4"/>
        <v>40.335641920263306</v>
      </c>
      <c r="J75" s="1">
        <f t="shared" si="5"/>
        <v>52.344019675913422</v>
      </c>
    </row>
    <row r="76" spans="1:10" x14ac:dyDescent="0.25">
      <c r="A76" s="60"/>
      <c r="B76" s="10" t="s">
        <v>2</v>
      </c>
      <c r="C76" s="4">
        <v>154925.29999999999</v>
      </c>
      <c r="D76" s="5">
        <v>243.80099999999999</v>
      </c>
      <c r="E76" s="4">
        <f t="shared" si="6"/>
        <v>165520.29151726203</v>
      </c>
      <c r="F76" s="4">
        <f t="shared" si="2"/>
        <v>128830.73036151727</v>
      </c>
      <c r="G76" s="1">
        <f t="shared" ref="G76:G120" si="7">E76/F76</f>
        <v>1.2847888935565968</v>
      </c>
      <c r="H76" s="4">
        <f t="shared" ref="H76:H120" si="8">E76/G76</f>
        <v>128830.73036151727</v>
      </c>
      <c r="I76" s="1">
        <f t="shared" si="4"/>
        <v>27.749826260925332</v>
      </c>
      <c r="J76" s="1">
        <f t="shared" si="5"/>
        <v>42.064595252405262</v>
      </c>
    </row>
    <row r="77" spans="1:10" x14ac:dyDescent="0.25">
      <c r="A77" s="60"/>
      <c r="B77" s="10" t="s">
        <v>3</v>
      </c>
      <c r="C77" s="4">
        <v>84995.24</v>
      </c>
      <c r="D77" s="5">
        <v>244.524</v>
      </c>
      <c r="E77" s="4">
        <f t="shared" si="6"/>
        <v>90539.375046048663</v>
      </c>
      <c r="F77" s="4">
        <f t="shared" si="2"/>
        <v>122420.49404853431</v>
      </c>
      <c r="G77" s="1">
        <f t="shared" si="7"/>
        <v>0.73957694542675023</v>
      </c>
      <c r="H77" s="4">
        <f t="shared" si="8"/>
        <v>122420.49404853431</v>
      </c>
      <c r="I77" s="1">
        <f t="shared" si="4"/>
        <v>-45.934444187421605</v>
      </c>
      <c r="J77" s="1">
        <f t="shared" si="5"/>
        <v>17.33945765579611</v>
      </c>
    </row>
    <row r="78" spans="1:10" x14ac:dyDescent="0.25">
      <c r="A78" s="60"/>
      <c r="B78" s="10" t="s">
        <v>4</v>
      </c>
      <c r="C78" s="4">
        <v>79169.440000000002</v>
      </c>
      <c r="D78" s="5">
        <v>244.733</v>
      </c>
      <c r="E78" s="4">
        <f t="shared" si="6"/>
        <v>84261.54509020035</v>
      </c>
      <c r="F78" s="4">
        <f t="shared" ref="F78:F120" si="9">AVERAGE(E67:E78)</f>
        <v>121100.27301896592</v>
      </c>
      <c r="G78" s="1">
        <f t="shared" si="7"/>
        <v>0.69579979458018126</v>
      </c>
      <c r="H78" s="4">
        <f t="shared" si="8"/>
        <v>121100.27301896592</v>
      </c>
      <c r="I78" s="1">
        <f t="shared" si="4"/>
        <v>-15.826161898477716</v>
      </c>
      <c r="J78" s="1">
        <f t="shared" si="5"/>
        <v>10.512057232087193</v>
      </c>
    </row>
    <row r="79" spans="1:10" x14ac:dyDescent="0.25">
      <c r="A79" s="60"/>
      <c r="B79" s="10" t="s">
        <v>5</v>
      </c>
      <c r="C79" s="4">
        <v>78372.58</v>
      </c>
      <c r="D79" s="5">
        <v>244.95500000000001</v>
      </c>
      <c r="E79" s="4">
        <f t="shared" si="6"/>
        <v>83337.835124492252</v>
      </c>
      <c r="F79" s="4">
        <f t="shared" si="9"/>
        <v>116171.27962423845</v>
      </c>
      <c r="G79" s="1">
        <f t="shared" si="7"/>
        <v>0.71737038099306871</v>
      </c>
      <c r="H79" s="4">
        <f t="shared" si="8"/>
        <v>116171.27962423845</v>
      </c>
      <c r="I79" s="1">
        <f t="shared" si="4"/>
        <v>-41.51146223650489</v>
      </c>
      <c r="J79" s="1">
        <f t="shared" si="5"/>
        <v>3.519518878098395</v>
      </c>
    </row>
    <row r="80" spans="1:10" x14ac:dyDescent="0.25">
      <c r="A80" s="60"/>
      <c r="B80" s="10" t="s">
        <v>6</v>
      </c>
      <c r="C80" s="4">
        <v>116627.14</v>
      </c>
      <c r="D80" s="5">
        <v>244.786</v>
      </c>
      <c r="E80" s="4">
        <f t="shared" si="6"/>
        <v>124101.61391729918</v>
      </c>
      <c r="F80" s="4">
        <f t="shared" si="9"/>
        <v>118033.40604605684</v>
      </c>
      <c r="G80" s="1">
        <f t="shared" si="7"/>
        <v>1.0514109358911028</v>
      </c>
      <c r="H80" s="4">
        <f t="shared" si="8"/>
        <v>118033.40604605684</v>
      </c>
      <c r="I80" s="1">
        <f t="shared" ref="I80:I120" si="10">((E80-E68)/E68)*100</f>
        <v>21.959880294502497</v>
      </c>
      <c r="J80" s="1">
        <f t="shared" si="5"/>
        <v>5.8935247113617804</v>
      </c>
    </row>
    <row r="81" spans="1:10" x14ac:dyDescent="0.25">
      <c r="A81" s="60"/>
      <c r="B81" s="10" t="s">
        <v>7</v>
      </c>
      <c r="C81" s="4">
        <v>103000.2</v>
      </c>
      <c r="D81" s="5">
        <v>245.51900000000001</v>
      </c>
      <c r="E81" s="4">
        <f t="shared" si="6"/>
        <v>109274.12581022242</v>
      </c>
      <c r="F81" s="4">
        <f t="shared" si="9"/>
        <v>117516.04823346688</v>
      </c>
      <c r="G81" s="1">
        <f t="shared" si="7"/>
        <v>0.92986555838849871</v>
      </c>
      <c r="H81" s="4">
        <f t="shared" si="8"/>
        <v>117516.04823346688</v>
      </c>
      <c r="I81" s="1">
        <f t="shared" si="10"/>
        <v>-5.3759643889206048</v>
      </c>
      <c r="J81" s="1">
        <f t="shared" si="5"/>
        <v>-1.1879644929533375</v>
      </c>
    </row>
    <row r="82" spans="1:10" x14ac:dyDescent="0.25">
      <c r="A82" s="60"/>
      <c r="B82" s="10" t="s">
        <v>8</v>
      </c>
      <c r="C82" s="4">
        <v>81599.97</v>
      </c>
      <c r="D82" s="5">
        <v>246.81899999999999</v>
      </c>
      <c r="E82" s="4">
        <f t="shared" si="6"/>
        <v>86114.401994092826</v>
      </c>
      <c r="F82" s="4">
        <f t="shared" si="9"/>
        <v>115379.9308627704</v>
      </c>
      <c r="G82" s="1">
        <f t="shared" si="7"/>
        <v>0.74635511869490401</v>
      </c>
      <c r="H82" s="4">
        <f t="shared" si="8"/>
        <v>115379.93086277042</v>
      </c>
      <c r="I82" s="1">
        <f t="shared" si="10"/>
        <v>-22.938622552751426</v>
      </c>
      <c r="J82" s="1">
        <f t="shared" si="5"/>
        <v>-4.9862948750827902</v>
      </c>
    </row>
    <row r="83" spans="1:10" x14ac:dyDescent="0.25">
      <c r="A83" s="60"/>
      <c r="B83" s="10" t="s">
        <v>9</v>
      </c>
      <c r="C83" s="4">
        <v>88755.46</v>
      </c>
      <c r="D83" s="5">
        <v>246.66300000000001</v>
      </c>
      <c r="E83" s="4">
        <f t="shared" si="6"/>
        <v>93725.000052865653</v>
      </c>
      <c r="F83" s="4">
        <f t="shared" si="9"/>
        <v>112330.87255969107</v>
      </c>
      <c r="G83" s="1">
        <f t="shared" si="7"/>
        <v>0.83436545908660587</v>
      </c>
      <c r="H83" s="4">
        <f t="shared" si="8"/>
        <v>112330.87255969107</v>
      </c>
      <c r="I83" s="1">
        <f t="shared" si="10"/>
        <v>-28.077400706175432</v>
      </c>
      <c r="J83" s="1">
        <f t="shared" si="5"/>
        <v>-6.3784174848789048</v>
      </c>
    </row>
    <row r="84" spans="1:10" x14ac:dyDescent="0.25">
      <c r="A84" s="60"/>
      <c r="B84" s="10" t="s">
        <v>10</v>
      </c>
      <c r="C84" s="4">
        <v>99877.23</v>
      </c>
      <c r="D84" s="5">
        <v>246.66900000000001</v>
      </c>
      <c r="E84" s="4">
        <f t="shared" si="6"/>
        <v>105466.92777373728</v>
      </c>
      <c r="F84" s="4">
        <f t="shared" si="9"/>
        <v>110614.47537806457</v>
      </c>
      <c r="G84" s="1">
        <f t="shared" si="7"/>
        <v>0.95346406890478208</v>
      </c>
      <c r="H84" s="4">
        <f t="shared" si="8"/>
        <v>110614.47537806457</v>
      </c>
      <c r="I84" s="1">
        <f t="shared" si="10"/>
        <v>-16.338380649987339</v>
      </c>
      <c r="J84" s="1">
        <f t="shared" si="5"/>
        <v>-7.2815879276729651</v>
      </c>
    </row>
    <row r="85" spans="1:10" x14ac:dyDescent="0.25">
      <c r="A85" s="60"/>
      <c r="B85" s="10" t="s">
        <v>11</v>
      </c>
      <c r="C85" s="4">
        <v>106310.93</v>
      </c>
      <c r="D85" s="5">
        <v>246.524</v>
      </c>
      <c r="E85" s="4">
        <f t="shared" si="6"/>
        <v>112326.72348663822</v>
      </c>
      <c r="F85" s="4">
        <f t="shared" si="9"/>
        <v>108376.72663947084</v>
      </c>
      <c r="G85" s="1">
        <f t="shared" si="7"/>
        <v>1.0364469104174696</v>
      </c>
      <c r="H85" s="4">
        <f t="shared" si="8"/>
        <v>108376.72663947083</v>
      </c>
      <c r="I85" s="1">
        <f t="shared" si="10"/>
        <v>-19.293749916217983</v>
      </c>
      <c r="J85" s="1">
        <f t="shared" si="5"/>
        <v>-8.8440139130906186</v>
      </c>
    </row>
    <row r="86" spans="1:10" x14ac:dyDescent="0.25">
      <c r="A86" s="60">
        <v>2018</v>
      </c>
      <c r="B86" s="10" t="s">
        <v>0</v>
      </c>
      <c r="C86" s="4">
        <v>102246.39</v>
      </c>
      <c r="D86" s="5">
        <v>247.86699999999999</v>
      </c>
      <c r="E86" s="4">
        <f t="shared" si="6"/>
        <v>107446.84120459761</v>
      </c>
      <c r="F86" s="4">
        <f t="shared" si="9"/>
        <v>106735.3679714999</v>
      </c>
      <c r="G86" s="1">
        <f t="shared" si="7"/>
        <v>1.0066657683073494</v>
      </c>
      <c r="H86" s="4">
        <f t="shared" si="8"/>
        <v>106735.36797149992</v>
      </c>
      <c r="I86" s="1">
        <f t="shared" si="10"/>
        <v>-15.491439968337636</v>
      </c>
      <c r="J86" s="1">
        <f t="shared" si="5"/>
        <v>-10.061856502425291</v>
      </c>
    </row>
    <row r="87" spans="1:10" x14ac:dyDescent="0.25">
      <c r="A87" s="60"/>
      <c r="B87" s="10" t="s">
        <v>1</v>
      </c>
      <c r="C87" s="4">
        <v>104767.03999999999</v>
      </c>
      <c r="D87" s="5">
        <v>248.99100000000001</v>
      </c>
      <c r="E87" s="4">
        <f t="shared" si="6"/>
        <v>109598.7002620978</v>
      </c>
      <c r="F87" s="4">
        <f t="shared" si="9"/>
        <v>105976.11510662954</v>
      </c>
      <c r="G87" s="1">
        <f t="shared" si="7"/>
        <v>1.0341830340904961</v>
      </c>
      <c r="H87" s="4">
        <f t="shared" si="8"/>
        <v>105976.11510662956</v>
      </c>
      <c r="I87" s="1">
        <f t="shared" si="10"/>
        <v>-7.6750524344384718</v>
      </c>
      <c r="J87" s="1">
        <f t="shared" si="5"/>
        <v>-14.062747698650439</v>
      </c>
    </row>
    <row r="88" spans="1:10" x14ac:dyDescent="0.25">
      <c r="A88" s="60"/>
      <c r="B88" s="10" t="s">
        <v>2</v>
      </c>
      <c r="C88" s="4">
        <v>91966.61</v>
      </c>
      <c r="D88" s="5">
        <v>249.554</v>
      </c>
      <c r="E88" s="4">
        <f t="shared" si="6"/>
        <v>95990.890841821791</v>
      </c>
      <c r="F88" s="4">
        <f t="shared" si="9"/>
        <v>100181.99838367617</v>
      </c>
      <c r="G88" s="1">
        <f t="shared" si="7"/>
        <v>0.95816506348971686</v>
      </c>
      <c r="H88" s="4">
        <f t="shared" si="8"/>
        <v>100181.99838367617</v>
      </c>
      <c r="I88" s="1">
        <f t="shared" si="10"/>
        <v>-42.00657214779558</v>
      </c>
      <c r="J88" s="1">
        <f t="shared" si="5"/>
        <v>-19.87578089937718</v>
      </c>
    </row>
    <row r="89" spans="1:10" x14ac:dyDescent="0.25">
      <c r="A89" s="60"/>
      <c r="B89" s="10" t="s">
        <v>3</v>
      </c>
      <c r="C89" s="4">
        <v>65894.92</v>
      </c>
      <c r="D89" s="5">
        <v>250.54599999999999</v>
      </c>
      <c r="E89" s="4">
        <f t="shared" si="6"/>
        <v>68506.03638485547</v>
      </c>
      <c r="F89" s="4">
        <f t="shared" si="9"/>
        <v>98345.886828576738</v>
      </c>
      <c r="G89" s="1">
        <f t="shared" si="7"/>
        <v>0.69658262886241429</v>
      </c>
      <c r="H89" s="4">
        <f t="shared" si="8"/>
        <v>98345.886828576738</v>
      </c>
      <c r="I89" s="1">
        <f t="shared" si="10"/>
        <v>-24.335642531204744</v>
      </c>
      <c r="J89" s="1">
        <f t="shared" si="5"/>
        <v>-18.075880761359109</v>
      </c>
    </row>
    <row r="90" spans="1:10" x14ac:dyDescent="0.25">
      <c r="A90" s="60"/>
      <c r="B90" s="10" t="s">
        <v>4</v>
      </c>
      <c r="C90" s="4">
        <v>121329.62</v>
      </c>
      <c r="D90" s="5">
        <v>251.58799999999999</v>
      </c>
      <c r="E90" s="4">
        <f t="shared" si="6"/>
        <v>125614.939662782</v>
      </c>
      <c r="F90" s="4">
        <f t="shared" si="9"/>
        <v>101792.00304295855</v>
      </c>
      <c r="G90" s="1">
        <f t="shared" si="7"/>
        <v>1.2340354439215586</v>
      </c>
      <c r="H90" s="4">
        <f t="shared" si="8"/>
        <v>101792.00304295855</v>
      </c>
      <c r="I90" s="1">
        <f t="shared" si="10"/>
        <v>49.077422599257631</v>
      </c>
      <c r="J90" s="1">
        <f t="shared" ref="J90:J121" si="11">AVERAGE(I79:I90)</f>
        <v>-12.667248719881163</v>
      </c>
    </row>
    <row r="91" spans="1:10" x14ac:dyDescent="0.25">
      <c r="A91" s="60"/>
      <c r="B91" s="10" t="s">
        <v>5</v>
      </c>
      <c r="C91" s="4">
        <v>112986.63</v>
      </c>
      <c r="D91" s="5">
        <v>251.989</v>
      </c>
      <c r="E91" s="4">
        <f t="shared" si="6"/>
        <v>116791.12763898424</v>
      </c>
      <c r="F91" s="4">
        <f t="shared" si="9"/>
        <v>104579.77741916619</v>
      </c>
      <c r="G91" s="1">
        <f t="shared" si="7"/>
        <v>1.1167658845827693</v>
      </c>
      <c r="H91" s="4">
        <f t="shared" si="8"/>
        <v>104579.77741916619</v>
      </c>
      <c r="I91" s="1">
        <f t="shared" si="10"/>
        <v>40.141782498331736</v>
      </c>
      <c r="J91" s="1">
        <f t="shared" si="11"/>
        <v>-5.8628116586447776</v>
      </c>
    </row>
    <row r="92" spans="1:10" x14ac:dyDescent="0.25">
      <c r="A92" s="60"/>
      <c r="B92" s="10" t="s">
        <v>6</v>
      </c>
      <c r="C92" s="4">
        <v>112864.36</v>
      </c>
      <c r="D92" s="5">
        <v>252.006</v>
      </c>
      <c r="E92" s="4">
        <f t="shared" si="6"/>
        <v>116656.87049768657</v>
      </c>
      <c r="F92" s="4">
        <f t="shared" si="9"/>
        <v>103959.3821341985</v>
      </c>
      <c r="G92" s="1">
        <f t="shared" si="7"/>
        <v>1.1221389364078482</v>
      </c>
      <c r="H92" s="4">
        <f t="shared" si="8"/>
        <v>103959.3821341985</v>
      </c>
      <c r="I92" s="1">
        <f t="shared" si="10"/>
        <v>-5.9989094296338159</v>
      </c>
      <c r="J92" s="1">
        <f t="shared" si="11"/>
        <v>-8.1927108023228055</v>
      </c>
    </row>
    <row r="93" spans="1:10" x14ac:dyDescent="0.25">
      <c r="A93" s="60"/>
      <c r="B93" s="10" t="s">
        <v>7</v>
      </c>
      <c r="C93" s="4">
        <v>113458.59</v>
      </c>
      <c r="D93" s="5">
        <v>252.14599999999999</v>
      </c>
      <c r="E93" s="4">
        <f t="shared" si="6"/>
        <v>117205.95516748233</v>
      </c>
      <c r="F93" s="4">
        <f t="shared" si="9"/>
        <v>104620.36791397016</v>
      </c>
      <c r="G93" s="1">
        <f t="shared" si="7"/>
        <v>1.1202976772540254</v>
      </c>
      <c r="H93" s="4">
        <f t="shared" si="8"/>
        <v>104620.36791397016</v>
      </c>
      <c r="I93" s="1">
        <f t="shared" si="10"/>
        <v>7.2586527674769075</v>
      </c>
      <c r="J93" s="1">
        <f t="shared" si="11"/>
        <v>-7.1398260392896766</v>
      </c>
    </row>
    <row r="94" spans="1:10" x14ac:dyDescent="0.25">
      <c r="A94" s="60"/>
      <c r="B94" s="10" t="s">
        <v>8</v>
      </c>
      <c r="C94" s="4">
        <v>123806.17</v>
      </c>
      <c r="D94" s="5">
        <v>252.43899999999999</v>
      </c>
      <c r="E94" s="4">
        <f t="shared" si="6"/>
        <v>127746.85498112414</v>
      </c>
      <c r="F94" s="4">
        <f t="shared" si="9"/>
        <v>108089.73899622278</v>
      </c>
      <c r="G94" s="1">
        <f t="shared" si="7"/>
        <v>1.1818592233402312</v>
      </c>
      <c r="H94" s="4">
        <f t="shared" si="8"/>
        <v>108089.73899622276</v>
      </c>
      <c r="I94" s="1">
        <f t="shared" si="10"/>
        <v>48.345517152737315</v>
      </c>
      <c r="J94" s="1">
        <f t="shared" si="11"/>
        <v>-1.1994810638322846</v>
      </c>
    </row>
    <row r="95" spans="1:10" x14ac:dyDescent="0.25">
      <c r="A95" s="60"/>
      <c r="B95" s="10" t="s">
        <v>9</v>
      </c>
      <c r="C95" s="4">
        <v>121692.34</v>
      </c>
      <c r="D95" s="5">
        <v>252.88499999999999</v>
      </c>
      <c r="E95" s="4">
        <f t="shared" si="6"/>
        <v>125344.28917950847</v>
      </c>
      <c r="F95" s="4">
        <f t="shared" si="9"/>
        <v>110724.67975677633</v>
      </c>
      <c r="G95" s="1">
        <f t="shared" si="7"/>
        <v>1.1320356893769876</v>
      </c>
      <c r="H95" s="4">
        <f t="shared" si="8"/>
        <v>110724.67975677633</v>
      </c>
      <c r="I95" s="1">
        <f t="shared" si="10"/>
        <v>33.736238046207454</v>
      </c>
      <c r="J95" s="1">
        <f t="shared" si="11"/>
        <v>3.9516554988662898</v>
      </c>
    </row>
    <row r="96" spans="1:10" x14ac:dyDescent="0.25">
      <c r="A96" s="60"/>
      <c r="B96" s="10" t="s">
        <v>10</v>
      </c>
      <c r="C96" s="4">
        <v>106665.85</v>
      </c>
      <c r="D96" s="5">
        <v>252.03800000000001</v>
      </c>
      <c r="E96" s="4">
        <f t="shared" si="6"/>
        <v>110236.07794419889</v>
      </c>
      <c r="F96" s="4">
        <f t="shared" si="9"/>
        <v>111122.10893764812</v>
      </c>
      <c r="G96" s="1">
        <f t="shared" si="7"/>
        <v>0.99202651027846855</v>
      </c>
      <c r="H96" s="4">
        <f t="shared" si="8"/>
        <v>111122.10893764812</v>
      </c>
      <c r="I96" s="1">
        <f t="shared" si="10"/>
        <v>4.5219390297336357</v>
      </c>
      <c r="J96" s="1">
        <f t="shared" si="11"/>
        <v>5.6900154721763707</v>
      </c>
    </row>
    <row r="97" spans="1:10" x14ac:dyDescent="0.25">
      <c r="A97" s="60"/>
      <c r="B97" s="10" t="s">
        <v>11</v>
      </c>
      <c r="C97" s="4">
        <v>107728.05</v>
      </c>
      <c r="D97" s="5">
        <v>251.233</v>
      </c>
      <c r="E97" s="4">
        <f t="shared" si="6"/>
        <v>111690.56650877871</v>
      </c>
      <c r="F97" s="4">
        <f t="shared" si="9"/>
        <v>111069.09585615982</v>
      </c>
      <c r="G97" s="1">
        <f t="shared" si="7"/>
        <v>1.005595351684718</v>
      </c>
      <c r="H97" s="4">
        <f t="shared" si="8"/>
        <v>111069.09585615984</v>
      </c>
      <c r="I97" s="1">
        <f t="shared" si="10"/>
        <v>-0.56634517424982023</v>
      </c>
      <c r="J97" s="1">
        <f t="shared" si="11"/>
        <v>7.2506325340070505</v>
      </c>
    </row>
    <row r="98" spans="1:10" x14ac:dyDescent="0.25">
      <c r="A98" s="60">
        <v>2019</v>
      </c>
      <c r="B98" s="10" t="s">
        <v>0</v>
      </c>
      <c r="C98" s="4">
        <v>88074.06</v>
      </c>
      <c r="D98" s="5">
        <v>251.71199999999999</v>
      </c>
      <c r="E98" s="4">
        <f t="shared" si="6"/>
        <v>91139.884886060259</v>
      </c>
      <c r="F98" s="4">
        <f t="shared" si="9"/>
        <v>109710.18282961503</v>
      </c>
      <c r="G98" s="1">
        <f t="shared" si="7"/>
        <v>0.83073314195095904</v>
      </c>
      <c r="H98" s="4">
        <f t="shared" si="8"/>
        <v>109710.18282961503</v>
      </c>
      <c r="I98" s="1">
        <f t="shared" si="10"/>
        <v>-15.17676660916076</v>
      </c>
      <c r="J98" s="1">
        <f t="shared" si="11"/>
        <v>7.276855313938456</v>
      </c>
    </row>
    <row r="99" spans="1:10" x14ac:dyDescent="0.25">
      <c r="A99" s="60"/>
      <c r="B99" s="10" t="s">
        <v>1</v>
      </c>
      <c r="C99" s="4">
        <v>152208.85999999999</v>
      </c>
      <c r="D99" s="5">
        <v>252.77600000000001</v>
      </c>
      <c r="E99" s="4">
        <f t="shared" si="6"/>
        <v>156844.2043534196</v>
      </c>
      <c r="F99" s="4">
        <f t="shared" si="9"/>
        <v>113647.30817055854</v>
      </c>
      <c r="G99" s="1">
        <f t="shared" si="7"/>
        <v>1.3800960786333138</v>
      </c>
      <c r="H99" s="4">
        <f t="shared" si="8"/>
        <v>113647.30817055854</v>
      </c>
      <c r="I99" s="1">
        <f t="shared" si="10"/>
        <v>43.107722973299325</v>
      </c>
      <c r="J99" s="1">
        <f t="shared" si="11"/>
        <v>11.508753264583271</v>
      </c>
    </row>
    <row r="100" spans="1:10" x14ac:dyDescent="0.25">
      <c r="A100" s="60"/>
      <c r="B100" s="10" t="s">
        <v>2</v>
      </c>
      <c r="C100" s="4">
        <v>114324.3</v>
      </c>
      <c r="D100" s="5">
        <v>254.202</v>
      </c>
      <c r="E100" s="4">
        <f t="shared" si="6"/>
        <v>117145.05675879812</v>
      </c>
      <c r="F100" s="4">
        <f t="shared" si="9"/>
        <v>115410.15533030657</v>
      </c>
      <c r="G100" s="1">
        <f t="shared" si="7"/>
        <v>1.0150324849968897</v>
      </c>
      <c r="H100" s="4">
        <f t="shared" si="8"/>
        <v>115410.15533030657</v>
      </c>
      <c r="I100" s="1">
        <f t="shared" si="10"/>
        <v>22.037680587666529</v>
      </c>
      <c r="J100" s="1">
        <f t="shared" si="11"/>
        <v>16.845774325871783</v>
      </c>
    </row>
    <row r="101" spans="1:10" x14ac:dyDescent="0.25">
      <c r="A101" s="60"/>
      <c r="B101" s="10" t="s">
        <v>3</v>
      </c>
      <c r="C101" s="4">
        <v>123990.74</v>
      </c>
      <c r="D101" s="5">
        <v>255.548</v>
      </c>
      <c r="E101" s="4">
        <f t="shared" si="6"/>
        <v>126380.81304005509</v>
      </c>
      <c r="F101" s="4">
        <f t="shared" si="9"/>
        <v>120233.05338490654</v>
      </c>
      <c r="G101" s="1">
        <f t="shared" si="7"/>
        <v>1.0511320263610664</v>
      </c>
      <c r="H101" s="4">
        <f t="shared" si="8"/>
        <v>120233.05338490654</v>
      </c>
      <c r="I101" s="1">
        <f t="shared" si="10"/>
        <v>84.481280350345756</v>
      </c>
      <c r="J101" s="1">
        <f t="shared" si="11"/>
        <v>25.913851232667657</v>
      </c>
    </row>
    <row r="102" spans="1:10" x14ac:dyDescent="0.25">
      <c r="A102" s="60"/>
      <c r="B102" s="10" t="s">
        <v>4</v>
      </c>
      <c r="C102" s="4">
        <v>161391.49</v>
      </c>
      <c r="D102" s="5">
        <v>256.09199999999998</v>
      </c>
      <c r="E102" s="4">
        <f t="shared" si="6"/>
        <v>164153.06595387592</v>
      </c>
      <c r="F102" s="4">
        <f t="shared" si="9"/>
        <v>123444.56390916435</v>
      </c>
      <c r="G102" s="1">
        <f t="shared" si="7"/>
        <v>1.3297715246065156</v>
      </c>
      <c r="H102" s="4">
        <f t="shared" si="8"/>
        <v>123444.56390916434</v>
      </c>
      <c r="I102" s="1">
        <f t="shared" si="10"/>
        <v>30.679572345893703</v>
      </c>
      <c r="J102" s="1">
        <f t="shared" si="11"/>
        <v>24.380697044887327</v>
      </c>
    </row>
    <row r="103" spans="1:10" x14ac:dyDescent="0.25">
      <c r="A103" s="60"/>
      <c r="B103" s="10" t="s">
        <v>5</v>
      </c>
      <c r="C103" s="4">
        <v>116382.93</v>
      </c>
      <c r="D103" s="5">
        <v>256.14299999999997</v>
      </c>
      <c r="E103" s="4">
        <f t="shared" si="6"/>
        <v>118350.79353650109</v>
      </c>
      <c r="F103" s="4">
        <f t="shared" si="9"/>
        <v>123574.53606729076</v>
      </c>
      <c r="G103" s="1">
        <f t="shared" si="7"/>
        <v>0.9577280020865695</v>
      </c>
      <c r="H103" s="4">
        <f t="shared" si="8"/>
        <v>123574.53606729076</v>
      </c>
      <c r="I103" s="1">
        <f t="shared" si="10"/>
        <v>1.3354318337759126</v>
      </c>
      <c r="J103" s="1">
        <f t="shared" si="11"/>
        <v>21.146834489507675</v>
      </c>
    </row>
    <row r="104" spans="1:10" x14ac:dyDescent="0.25">
      <c r="A104" s="60"/>
      <c r="B104" s="10" t="s">
        <v>6</v>
      </c>
      <c r="C104" s="4">
        <v>129818.16</v>
      </c>
      <c r="D104" s="5">
        <v>256.57100000000003</v>
      </c>
      <c r="E104" s="4">
        <f t="shared" si="6"/>
        <v>131792.9750745018</v>
      </c>
      <c r="F104" s="4">
        <f t="shared" si="9"/>
        <v>124835.87811535869</v>
      </c>
      <c r="G104" s="1">
        <f t="shared" si="7"/>
        <v>1.055729947705532</v>
      </c>
      <c r="H104" s="4">
        <f t="shared" si="8"/>
        <v>124835.87811535869</v>
      </c>
      <c r="I104" s="1">
        <f t="shared" si="10"/>
        <v>12.974893387968429</v>
      </c>
      <c r="J104" s="1">
        <f t="shared" si="11"/>
        <v>22.727984724307863</v>
      </c>
    </row>
    <row r="105" spans="1:10" x14ac:dyDescent="0.25">
      <c r="A105" s="60"/>
      <c r="B105" s="10" t="s">
        <v>7</v>
      </c>
      <c r="C105" s="4">
        <v>116786.95</v>
      </c>
      <c r="D105" s="5">
        <v>256.55799999999999</v>
      </c>
      <c r="E105" s="4">
        <f t="shared" si="6"/>
        <v>118569.53988688716</v>
      </c>
      <c r="F105" s="4">
        <f t="shared" si="9"/>
        <v>124949.51017530909</v>
      </c>
      <c r="G105" s="1">
        <f t="shared" si="7"/>
        <v>0.94893961345290123</v>
      </c>
      <c r="H105" s="4">
        <f t="shared" si="8"/>
        <v>124949.51017530909</v>
      </c>
      <c r="I105" s="1">
        <f t="shared" si="10"/>
        <v>1.1634090754657653</v>
      </c>
      <c r="J105" s="1">
        <f t="shared" si="11"/>
        <v>22.220047749973602</v>
      </c>
    </row>
    <row r="106" spans="1:10" x14ac:dyDescent="0.25">
      <c r="A106" s="60"/>
      <c r="B106" s="10" t="s">
        <v>8</v>
      </c>
      <c r="C106" s="4">
        <v>136968.82999999999</v>
      </c>
      <c r="D106" s="5">
        <v>256.75900000000001</v>
      </c>
      <c r="E106" s="4">
        <f t="shared" si="6"/>
        <v>138950.60747790727</v>
      </c>
      <c r="F106" s="4">
        <f t="shared" si="9"/>
        <v>125883.15621670771</v>
      </c>
      <c r="G106" s="1">
        <f t="shared" si="7"/>
        <v>1.1038061934092593</v>
      </c>
      <c r="H106" s="4">
        <f t="shared" si="8"/>
        <v>125883.15621670771</v>
      </c>
      <c r="I106" s="1">
        <f t="shared" si="10"/>
        <v>8.7702765742754227</v>
      </c>
      <c r="J106" s="1">
        <f t="shared" si="11"/>
        <v>18.922111035101782</v>
      </c>
    </row>
    <row r="107" spans="1:10" x14ac:dyDescent="0.25">
      <c r="A107" s="60"/>
      <c r="B107" s="10" t="s">
        <v>9</v>
      </c>
      <c r="C107" s="4">
        <v>123594.56</v>
      </c>
      <c r="D107" s="5">
        <v>257.346</v>
      </c>
      <c r="E107" s="4">
        <f t="shared" si="6"/>
        <v>125096.8323635883</v>
      </c>
      <c r="F107" s="4">
        <f t="shared" si="9"/>
        <v>125862.534815381</v>
      </c>
      <c r="G107" s="1">
        <f t="shared" si="7"/>
        <v>0.99391635920160148</v>
      </c>
      <c r="H107" s="4">
        <f t="shared" si="8"/>
        <v>125862.534815381</v>
      </c>
      <c r="I107" s="1">
        <f>((E107-E95)/E95)*100</f>
        <v>-0.19742169151861785</v>
      </c>
      <c r="J107" s="1">
        <f t="shared" si="11"/>
        <v>16.09430605695794</v>
      </c>
    </row>
    <row r="108" spans="1:10" x14ac:dyDescent="0.25">
      <c r="A108" s="60"/>
      <c r="B108" s="10" t="s">
        <v>10</v>
      </c>
      <c r="C108" s="4">
        <v>142316.29</v>
      </c>
      <c r="D108" s="5">
        <v>257.20800000000003</v>
      </c>
      <c r="E108" s="4">
        <f t="shared" si="6"/>
        <v>144123.40720918478</v>
      </c>
      <c r="F108" s="4">
        <f t="shared" si="9"/>
        <v>128686.47892079649</v>
      </c>
      <c r="G108" s="1">
        <f t="shared" si="7"/>
        <v>1.1199576553640056</v>
      </c>
      <c r="H108" s="4">
        <f t="shared" si="8"/>
        <v>128686.47892079649</v>
      </c>
      <c r="I108" s="1">
        <f t="shared" si="10"/>
        <v>30.740688436084906</v>
      </c>
      <c r="J108" s="1">
        <f t="shared" si="11"/>
        <v>18.279201840820544</v>
      </c>
    </row>
    <row r="109" spans="1:10" x14ac:dyDescent="0.25">
      <c r="A109" s="60"/>
      <c r="B109" s="10" t="s">
        <v>11</v>
      </c>
      <c r="C109" s="4">
        <v>125029.79</v>
      </c>
      <c r="D109" s="5">
        <v>256.97399999999999</v>
      </c>
      <c r="E109" s="4">
        <f t="shared" si="6"/>
        <v>126732.70260983602</v>
      </c>
      <c r="F109" s="4">
        <f t="shared" si="9"/>
        <v>129939.99026255129</v>
      </c>
      <c r="G109" s="1">
        <f t="shared" si="7"/>
        <v>0.9753171625899405</v>
      </c>
      <c r="H109" s="4">
        <f t="shared" si="8"/>
        <v>129939.99026255129</v>
      </c>
      <c r="I109" s="1">
        <f t="shared" si="10"/>
        <v>13.467687174704254</v>
      </c>
      <c r="J109" s="1">
        <f t="shared" si="11"/>
        <v>19.448704536566719</v>
      </c>
    </row>
    <row r="110" spans="1:10" x14ac:dyDescent="0.25">
      <c r="A110" s="61">
        <v>2020</v>
      </c>
      <c r="B110" s="10" t="s">
        <v>0</v>
      </c>
      <c r="C110" s="4">
        <v>106870.38</v>
      </c>
      <c r="D110" s="5">
        <v>257.971</v>
      </c>
      <c r="E110" s="4">
        <f t="shared" si="6"/>
        <v>107907.30493008906</v>
      </c>
      <c r="F110" s="4">
        <f t="shared" si="9"/>
        <v>131337.27526622036</v>
      </c>
      <c r="G110" s="1">
        <f t="shared" si="7"/>
        <v>0.82160456512715985</v>
      </c>
      <c r="H110" s="4">
        <f t="shared" si="8"/>
        <v>131337.27526622036</v>
      </c>
      <c r="I110" s="1">
        <f t="shared" si="10"/>
        <v>18.39745580652292</v>
      </c>
      <c r="J110" s="1">
        <f t="shared" si="11"/>
        <v>22.246556404540357</v>
      </c>
    </row>
    <row r="111" spans="1:10" x14ac:dyDescent="0.25">
      <c r="A111" s="61"/>
      <c r="B111" s="10" t="s">
        <v>1</v>
      </c>
      <c r="C111" s="4">
        <v>135053.69</v>
      </c>
      <c r="D111" s="5">
        <v>258.678</v>
      </c>
      <c r="E111" s="4">
        <f t="shared" si="6"/>
        <v>135991.36706275755</v>
      </c>
      <c r="F111" s="4">
        <f t="shared" si="9"/>
        <v>129599.53882533184</v>
      </c>
      <c r="G111" s="1">
        <f t="shared" si="7"/>
        <v>1.0493198378278206</v>
      </c>
      <c r="H111" s="4">
        <f t="shared" si="8"/>
        <v>129599.53882533185</v>
      </c>
      <c r="I111" s="1">
        <f t="shared" si="10"/>
        <v>-13.295255235363376</v>
      </c>
      <c r="J111" s="1">
        <f t="shared" si="11"/>
        <v>17.54630822048513</v>
      </c>
    </row>
    <row r="112" spans="1:10" x14ac:dyDescent="0.25">
      <c r="A112" s="61"/>
      <c r="B112" s="10" t="s">
        <v>2</v>
      </c>
      <c r="C112" s="4">
        <v>131180.87</v>
      </c>
      <c r="D112" s="5">
        <v>258.11500000000001</v>
      </c>
      <c r="E112" s="4">
        <f t="shared" si="6"/>
        <v>132379.77619425449</v>
      </c>
      <c r="F112" s="4">
        <f t="shared" si="9"/>
        <v>130869.09877828654</v>
      </c>
      <c r="G112" s="1">
        <f t="shared" si="7"/>
        <v>1.011543423390783</v>
      </c>
      <c r="H112" s="4">
        <f t="shared" si="8"/>
        <v>130869.09877828653</v>
      </c>
      <c r="I112" s="1">
        <f t="shared" si="10"/>
        <v>13.005004100876985</v>
      </c>
      <c r="J112" s="1">
        <f t="shared" si="11"/>
        <v>16.793585179919337</v>
      </c>
    </row>
    <row r="113" spans="1:10" x14ac:dyDescent="0.25">
      <c r="A113" s="61"/>
      <c r="B113" s="10" t="s">
        <v>3</v>
      </c>
      <c r="C113" s="4">
        <v>121696.08</v>
      </c>
      <c r="D113" s="5">
        <v>256.38900000000001</v>
      </c>
      <c r="E113" s="4">
        <f t="shared" si="6"/>
        <v>123635.04183845641</v>
      </c>
      <c r="F113" s="4">
        <f t="shared" si="9"/>
        <v>130640.28451148665</v>
      </c>
      <c r="G113" s="1">
        <f t="shared" si="7"/>
        <v>0.94637762234501033</v>
      </c>
      <c r="H113" s="4">
        <f t="shared" si="8"/>
        <v>130640.28451148665</v>
      </c>
      <c r="I113" s="1">
        <f t="shared" si="10"/>
        <v>-2.1726171366918114</v>
      </c>
      <c r="J113" s="1">
        <f t="shared" si="11"/>
        <v>9.5724270559995404</v>
      </c>
    </row>
    <row r="114" spans="1:10" x14ac:dyDescent="0.25">
      <c r="A114" s="61"/>
      <c r="B114" s="10" t="s">
        <v>4</v>
      </c>
      <c r="C114" s="4">
        <v>132536.39000000001</v>
      </c>
      <c r="D114" s="5">
        <v>256.39400000000001</v>
      </c>
      <c r="E114" s="4">
        <f t="shared" si="6"/>
        <v>134645.44275162445</v>
      </c>
      <c r="F114" s="4">
        <f t="shared" si="9"/>
        <v>128181.31591129903</v>
      </c>
      <c r="G114" s="1">
        <f t="shared" si="7"/>
        <v>1.0504295559330861</v>
      </c>
      <c r="H114" s="4">
        <f t="shared" si="8"/>
        <v>128181.31591129901</v>
      </c>
      <c r="I114" s="1">
        <f t="shared" si="10"/>
        <v>-17.975675952676138</v>
      </c>
      <c r="J114" s="1">
        <f t="shared" si="11"/>
        <v>5.5178230311187209</v>
      </c>
    </row>
    <row r="115" spans="1:10" x14ac:dyDescent="0.25">
      <c r="A115" s="61"/>
      <c r="B115" s="10" t="s">
        <v>5</v>
      </c>
      <c r="C115" s="4">
        <v>124706.77</v>
      </c>
      <c r="D115" s="5">
        <v>257.79700000000003</v>
      </c>
      <c r="E115" s="4">
        <f t="shared" si="6"/>
        <v>126001.74249110735</v>
      </c>
      <c r="F115" s="4">
        <f t="shared" si="9"/>
        <v>128818.89499084954</v>
      </c>
      <c r="G115" s="1">
        <f t="shared" si="7"/>
        <v>0.97813090618466869</v>
      </c>
      <c r="H115" s="4">
        <f t="shared" si="8"/>
        <v>128818.89499084954</v>
      </c>
      <c r="I115" s="1">
        <f t="shared" si="10"/>
        <v>6.4646368021576386</v>
      </c>
      <c r="J115" s="1">
        <f t="shared" si="11"/>
        <v>5.9452567784838655</v>
      </c>
    </row>
    <row r="116" spans="1:10" x14ac:dyDescent="0.25">
      <c r="A116" s="61"/>
      <c r="B116" s="10" t="s">
        <v>6</v>
      </c>
      <c r="C116" s="4">
        <v>164923.68</v>
      </c>
      <c r="D116" s="5">
        <v>259.101</v>
      </c>
      <c r="E116" s="4">
        <f t="shared" si="6"/>
        <v>165797.62573019785</v>
      </c>
      <c r="F116" s="4">
        <f t="shared" si="9"/>
        <v>131652.61587882423</v>
      </c>
      <c r="G116" s="1">
        <f t="shared" si="7"/>
        <v>1.259356865972199</v>
      </c>
      <c r="H116" s="4">
        <f t="shared" si="8"/>
        <v>131652.61587882423</v>
      </c>
      <c r="I116" s="1">
        <f t="shared" si="10"/>
        <v>25.801565399425442</v>
      </c>
      <c r="J116" s="1">
        <f t="shared" si="11"/>
        <v>7.0141461127719493</v>
      </c>
    </row>
    <row r="117" spans="1:10" x14ac:dyDescent="0.25">
      <c r="A117" s="61"/>
      <c r="B117" s="10" t="s">
        <v>7</v>
      </c>
      <c r="C117" s="4">
        <v>163016</v>
      </c>
      <c r="D117" s="5">
        <v>259.91800000000001</v>
      </c>
      <c r="E117" s="4">
        <f t="shared" si="6"/>
        <v>163364.71342500325</v>
      </c>
      <c r="F117" s="4">
        <f t="shared" si="9"/>
        <v>135385.54700700057</v>
      </c>
      <c r="G117" s="1">
        <f t="shared" si="7"/>
        <v>1.2066628752961048</v>
      </c>
      <c r="H117" s="4">
        <f t="shared" si="8"/>
        <v>135385.54700700057</v>
      </c>
      <c r="I117" s="1">
        <f t="shared" si="10"/>
        <v>37.779663799699101</v>
      </c>
      <c r="J117" s="1">
        <f t="shared" si="11"/>
        <v>10.065500673124726</v>
      </c>
    </row>
    <row r="118" spans="1:10" x14ac:dyDescent="0.25">
      <c r="A118" s="61"/>
      <c r="B118" s="10" t="s">
        <v>8</v>
      </c>
      <c r="C118" s="4">
        <v>149848.59</v>
      </c>
      <c r="D118" s="5">
        <v>260.27999999999997</v>
      </c>
      <c r="E118" s="4">
        <f t="shared" si="6"/>
        <v>149960.27982042418</v>
      </c>
      <c r="F118" s="4">
        <f t="shared" si="9"/>
        <v>136303.01970221032</v>
      </c>
      <c r="G118" s="1">
        <f t="shared" si="7"/>
        <v>1.1001977810033243</v>
      </c>
      <c r="H118" s="4">
        <f t="shared" si="8"/>
        <v>136303.01970221032</v>
      </c>
      <c r="I118" s="1">
        <f t="shared" si="10"/>
        <v>7.9234431157614225</v>
      </c>
      <c r="J118" s="1">
        <f t="shared" si="11"/>
        <v>9.9949312182485599</v>
      </c>
    </row>
    <row r="119" spans="1:10" x14ac:dyDescent="0.25">
      <c r="A119" s="61"/>
      <c r="B119" s="10" t="s">
        <v>9</v>
      </c>
      <c r="C119" s="4">
        <v>168686.12</v>
      </c>
      <c r="D119" s="5">
        <v>260.38799999999998</v>
      </c>
      <c r="E119" s="4">
        <f t="shared" si="6"/>
        <v>168741.83303715993</v>
      </c>
      <c r="F119" s="4">
        <f t="shared" si="9"/>
        <v>139940.10309167459</v>
      </c>
      <c r="G119" s="1">
        <f t="shared" si="7"/>
        <v>1.2058146972109729</v>
      </c>
      <c r="H119" s="4">
        <f t="shared" si="8"/>
        <v>139940.10309167459</v>
      </c>
      <c r="I119" s="1">
        <f t="shared" si="10"/>
        <v>34.888973484731736</v>
      </c>
      <c r="J119" s="1">
        <f t="shared" si="11"/>
        <v>12.918797482936091</v>
      </c>
    </row>
    <row r="120" spans="1:10" x14ac:dyDescent="0.25">
      <c r="A120" s="61"/>
      <c r="B120" s="10" t="s">
        <v>10</v>
      </c>
      <c r="C120" s="4">
        <v>184852.21</v>
      </c>
      <c r="D120" s="5">
        <v>260.22899999999998</v>
      </c>
      <c r="E120" s="4">
        <f t="shared" si="6"/>
        <v>185026.24437530022</v>
      </c>
      <c r="F120" s="4">
        <f t="shared" si="9"/>
        <v>143348.67285551757</v>
      </c>
      <c r="G120" s="1">
        <f t="shared" si="7"/>
        <v>1.2907426395345136</v>
      </c>
      <c r="H120" s="4">
        <f t="shared" si="8"/>
        <v>143348.67285551757</v>
      </c>
      <c r="I120" s="1">
        <f t="shared" si="10"/>
        <v>28.380426162662047</v>
      </c>
      <c r="J120" s="1">
        <f t="shared" si="11"/>
        <v>12.72210896015085</v>
      </c>
    </row>
    <row r="121" spans="1:10" x14ac:dyDescent="0.25">
      <c r="A121" s="61"/>
      <c r="B121" s="10" t="s">
        <v>11</v>
      </c>
      <c r="C121" s="4">
        <v>180497.22</v>
      </c>
      <c r="D121" s="5">
        <v>260.47399999999999</v>
      </c>
      <c r="E121" s="4">
        <f t="shared" si="6"/>
        <v>180497.22</v>
      </c>
      <c r="F121" s="4">
        <f>AVERAGE(E110:E121)</f>
        <v>147829.0493046979</v>
      </c>
      <c r="G121" s="1">
        <f>E121/F121</f>
        <v>1.2209861380354825</v>
      </c>
      <c r="H121" s="4">
        <f>E121/G121</f>
        <v>147829.0493046979</v>
      </c>
      <c r="I121" s="1">
        <f>((E121-E109)/E109)*100</f>
        <v>42.423554680819372</v>
      </c>
      <c r="J121" s="1">
        <f t="shared" si="11"/>
        <v>15.135097918993777</v>
      </c>
    </row>
    <row r="122" spans="1:10" x14ac:dyDescent="0.25">
      <c r="A122" s="61">
        <v>2021</v>
      </c>
      <c r="B122" s="10" t="s">
        <v>0</v>
      </c>
    </row>
    <row r="123" spans="1:10" x14ac:dyDescent="0.25">
      <c r="A123" s="61"/>
      <c r="B123" s="10" t="s">
        <v>1</v>
      </c>
    </row>
    <row r="124" spans="1:10" x14ac:dyDescent="0.25">
      <c r="A124" s="61"/>
      <c r="B124" s="10" t="s">
        <v>2</v>
      </c>
    </row>
    <row r="125" spans="1:10" x14ac:dyDescent="0.25">
      <c r="A125" s="61"/>
      <c r="B125" s="10" t="s">
        <v>3</v>
      </c>
    </row>
    <row r="126" spans="1:10" x14ac:dyDescent="0.25">
      <c r="A126" s="61"/>
      <c r="B126" s="10" t="s">
        <v>4</v>
      </c>
    </row>
    <row r="127" spans="1:10" x14ac:dyDescent="0.25">
      <c r="A127" s="61"/>
      <c r="B127" s="10" t="s">
        <v>5</v>
      </c>
    </row>
    <row r="128" spans="1:10" x14ac:dyDescent="0.25">
      <c r="A128" s="61"/>
      <c r="B128" s="10" t="s">
        <v>6</v>
      </c>
    </row>
    <row r="129" spans="1:2" x14ac:dyDescent="0.25">
      <c r="A129" s="61"/>
      <c r="B129" s="10" t="s">
        <v>7</v>
      </c>
    </row>
    <row r="130" spans="1:2" x14ac:dyDescent="0.25">
      <c r="A130" s="61"/>
      <c r="B130" s="10" t="s">
        <v>8</v>
      </c>
    </row>
    <row r="131" spans="1:2" x14ac:dyDescent="0.25">
      <c r="A131" s="61"/>
      <c r="B131" s="10" t="s">
        <v>9</v>
      </c>
    </row>
    <row r="132" spans="1:2" x14ac:dyDescent="0.25">
      <c r="A132" s="61"/>
      <c r="B132" s="10" t="s">
        <v>10</v>
      </c>
    </row>
    <row r="133" spans="1:2" x14ac:dyDescent="0.25">
      <c r="A133" s="61"/>
      <c r="B133" s="10" t="s">
        <v>11</v>
      </c>
    </row>
  </sheetData>
  <mergeCells count="11">
    <mergeCell ref="A62:A73"/>
    <mergeCell ref="A2:A13"/>
    <mergeCell ref="A14:A25"/>
    <mergeCell ref="A26:A37"/>
    <mergeCell ref="A38:A49"/>
    <mergeCell ref="A50:A61"/>
    <mergeCell ref="A74:A85"/>
    <mergeCell ref="A86:A97"/>
    <mergeCell ref="A98:A109"/>
    <mergeCell ref="A110:A121"/>
    <mergeCell ref="A122:A133"/>
  </mergeCells>
  <phoneticPr fontId="1" type="noConversion"/>
  <conditionalFormatting sqref="J25:J121">
    <cfRule type="colorScale" priority="3">
      <colorScale>
        <cfvo type="min"/>
        <cfvo type="num" val="0"/>
        <cfvo type="max"/>
        <color rgb="FFFF0000"/>
        <color rgb="FFFCFCFF"/>
        <color rgb="FF00B05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321CF-1EF2-4E9F-893D-A414742D7903}">
  <dimension ref="A1:AD24"/>
  <sheetViews>
    <sheetView zoomScale="85" zoomScaleNormal="85" workbookViewId="0">
      <selection activeCell="Y18" sqref="Y18"/>
    </sheetView>
  </sheetViews>
  <sheetFormatPr defaultColWidth="8.85546875" defaultRowHeight="15" x14ac:dyDescent="0.25"/>
  <cols>
    <col min="1" max="1" width="5.42578125" bestFit="1" customWidth="1"/>
    <col min="2" max="19" width="11.140625" bestFit="1" customWidth="1"/>
    <col min="20" max="27" width="12.7109375" bestFit="1" customWidth="1"/>
  </cols>
  <sheetData>
    <row r="1" spans="1:30" x14ac:dyDescent="0.25">
      <c r="AC1" s="14" t="s">
        <v>26</v>
      </c>
      <c r="AD1" s="14" t="s">
        <v>27</v>
      </c>
    </row>
    <row r="2" spans="1:30" x14ac:dyDescent="0.25">
      <c r="D2" s="12">
        <f t="shared" ref="D2:X2" si="0">+SUM(D5:D8)/D18</f>
        <v>0.26838945682450249</v>
      </c>
      <c r="E2" s="12">
        <f t="shared" si="0"/>
        <v>0.26068778284488459</v>
      </c>
      <c r="F2" s="12">
        <f t="shared" si="0"/>
        <v>0.27494023282844537</v>
      </c>
      <c r="G2" s="12">
        <f t="shared" si="0"/>
        <v>0.25368763428780161</v>
      </c>
      <c r="H2" s="12">
        <f t="shared" si="0"/>
        <v>0.23777437696230569</v>
      </c>
      <c r="I2" s="12">
        <f t="shared" si="0"/>
        <v>0.27335675460370418</v>
      </c>
      <c r="J2" s="12">
        <f t="shared" si="0"/>
        <v>0.30836252469328695</v>
      </c>
      <c r="K2" s="12">
        <f t="shared" si="0"/>
        <v>0.2419319830849789</v>
      </c>
      <c r="L2" s="12">
        <f t="shared" si="0"/>
        <v>0.32514823579133856</v>
      </c>
      <c r="M2" s="12">
        <f t="shared" si="0"/>
        <v>0.34226134576755191</v>
      </c>
      <c r="N2" s="12">
        <f t="shared" si="0"/>
        <v>0.312126707014098</v>
      </c>
      <c r="O2" s="12">
        <f t="shared" si="0"/>
        <v>0.21797300121320676</v>
      </c>
      <c r="P2" s="12">
        <f t="shared" si="0"/>
        <v>0.2922902378718798</v>
      </c>
      <c r="Q2" s="12">
        <f t="shared" si="0"/>
        <v>0.31580224326787409</v>
      </c>
      <c r="R2" s="12">
        <f t="shared" si="0"/>
        <v>0.27333879832578284</v>
      </c>
      <c r="S2" s="12">
        <f t="shared" si="0"/>
        <v>0.21798797612255932</v>
      </c>
      <c r="T2" s="12">
        <f t="shared" si="0"/>
        <v>0.34229961267901221</v>
      </c>
      <c r="U2" s="12">
        <f t="shared" si="0"/>
        <v>0.38381340368972777</v>
      </c>
      <c r="V2" s="12">
        <f t="shared" si="0"/>
        <v>0.28385957292874264</v>
      </c>
      <c r="W2" s="12">
        <f t="shared" si="0"/>
        <v>0.31262788991291685</v>
      </c>
      <c r="X2" s="12">
        <f t="shared" si="0"/>
        <v>0.28052043576957003</v>
      </c>
      <c r="AC2" s="13">
        <f>+AVERAGE(D2:X2)</f>
        <v>0.28662762888019855</v>
      </c>
      <c r="AD2" s="12">
        <f>+_xlfn.STDEV.P(D2:X2)</f>
        <v>4.1541289047293734E-2</v>
      </c>
    </row>
    <row r="3" spans="1:30" x14ac:dyDescent="0.25">
      <c r="D3" s="11"/>
    </row>
    <row r="4" spans="1:30" x14ac:dyDescent="0.25">
      <c r="A4" s="1"/>
      <c r="B4" s="2">
        <v>1998</v>
      </c>
      <c r="C4" s="2">
        <v>1999</v>
      </c>
      <c r="D4" s="2">
        <v>2000</v>
      </c>
      <c r="E4" s="2">
        <v>2001</v>
      </c>
      <c r="F4" s="2">
        <v>2002</v>
      </c>
      <c r="G4" s="2">
        <v>2003</v>
      </c>
      <c r="H4" s="2">
        <v>2004</v>
      </c>
      <c r="I4" s="2">
        <v>2005</v>
      </c>
      <c r="J4" s="2">
        <v>2006</v>
      </c>
      <c r="K4" s="2">
        <v>2007</v>
      </c>
      <c r="L4" s="2">
        <v>2008</v>
      </c>
      <c r="M4" s="2">
        <v>2009</v>
      </c>
      <c r="N4" s="2">
        <v>2010</v>
      </c>
      <c r="O4" s="2">
        <v>2011</v>
      </c>
      <c r="P4" s="2">
        <v>2012</v>
      </c>
      <c r="Q4" s="2">
        <v>2013</v>
      </c>
      <c r="R4" s="2">
        <v>2014</v>
      </c>
      <c r="S4" s="2">
        <v>2015</v>
      </c>
      <c r="T4" s="2">
        <v>2016</v>
      </c>
      <c r="U4" s="2">
        <v>2017</v>
      </c>
      <c r="V4" s="2">
        <v>2018</v>
      </c>
      <c r="W4" s="2">
        <v>2019</v>
      </c>
      <c r="X4" s="2">
        <v>2020</v>
      </c>
      <c r="Y4" s="2">
        <v>2021</v>
      </c>
      <c r="Z4" s="2">
        <v>2022</v>
      </c>
      <c r="AA4" s="2">
        <v>2023</v>
      </c>
    </row>
    <row r="5" spans="1:30" x14ac:dyDescent="0.25">
      <c r="A5" s="3" t="s">
        <v>0</v>
      </c>
      <c r="B5" s="4">
        <v>6185.46</v>
      </c>
      <c r="C5" s="4">
        <v>6989.12</v>
      </c>
      <c r="D5" s="4">
        <v>15213.54</v>
      </c>
      <c r="E5" s="4">
        <v>15081.11</v>
      </c>
      <c r="F5" s="4">
        <v>11610.99</v>
      </c>
      <c r="G5" s="4">
        <v>9696.99</v>
      </c>
      <c r="H5" s="4">
        <v>13152.36</v>
      </c>
      <c r="I5" s="4">
        <v>19219.89</v>
      </c>
      <c r="J5" s="4">
        <v>27001.77</v>
      </c>
      <c r="K5" s="4">
        <v>25351.58</v>
      </c>
      <c r="L5" s="4">
        <v>43028.82</v>
      </c>
      <c r="M5" s="4">
        <v>28808.19</v>
      </c>
      <c r="N5" s="4">
        <v>16700.82</v>
      </c>
      <c r="O5" s="4">
        <v>20918.66</v>
      </c>
      <c r="P5" s="4">
        <v>31845.040000000001</v>
      </c>
      <c r="Q5" s="4">
        <v>36885.42</v>
      </c>
      <c r="R5" s="4">
        <v>39827.519999999997</v>
      </c>
      <c r="S5" s="4">
        <v>64396.800000000003</v>
      </c>
      <c r="T5" s="4">
        <v>116667.52</v>
      </c>
      <c r="U5" s="4">
        <v>118535.11</v>
      </c>
      <c r="V5" s="4">
        <v>102246.39</v>
      </c>
      <c r="W5" s="4">
        <v>88074.06</v>
      </c>
      <c r="X5" s="4">
        <v>106870.38</v>
      </c>
      <c r="Y5" s="4">
        <v>154255.74</v>
      </c>
      <c r="Z5" s="16">
        <v>158611.40223690678</v>
      </c>
      <c r="AA5" s="16">
        <v>167863.9360601136</v>
      </c>
      <c r="AC5" t="s">
        <v>29</v>
      </c>
    </row>
    <row r="6" spans="1:30" x14ac:dyDescent="0.25">
      <c r="A6" s="3" t="s">
        <v>1</v>
      </c>
      <c r="B6" s="4">
        <v>3313.29</v>
      </c>
      <c r="C6" s="4">
        <v>9303.25</v>
      </c>
      <c r="D6" s="4">
        <v>12808.91</v>
      </c>
      <c r="E6" s="4">
        <v>14058.72</v>
      </c>
      <c r="F6" s="4">
        <v>10039.08</v>
      </c>
      <c r="G6" s="4">
        <v>11362.02</v>
      </c>
      <c r="H6" s="4">
        <v>16973.080000000002</v>
      </c>
      <c r="I6" s="4">
        <v>19505.13</v>
      </c>
      <c r="J6" s="4">
        <v>24564.05</v>
      </c>
      <c r="K6" s="4">
        <v>22087.49</v>
      </c>
      <c r="L6" s="4">
        <v>36967.67</v>
      </c>
      <c r="M6" s="4">
        <v>17395.07</v>
      </c>
      <c r="N6" s="4">
        <v>8307.89</v>
      </c>
      <c r="O6" s="4">
        <v>17404.22</v>
      </c>
      <c r="P6" s="4">
        <v>28169.49</v>
      </c>
      <c r="Q6" s="4">
        <v>53794.17</v>
      </c>
      <c r="R6" s="4">
        <v>43925.08</v>
      </c>
      <c r="S6" s="4">
        <v>60489.38</v>
      </c>
      <c r="T6" s="4">
        <v>77002.649999999994</v>
      </c>
      <c r="U6" s="4">
        <v>111020.86</v>
      </c>
      <c r="V6" s="4">
        <v>104767.03999999999</v>
      </c>
      <c r="W6" s="4">
        <v>152208.85999999999</v>
      </c>
      <c r="X6" s="4">
        <v>135053.69</v>
      </c>
      <c r="Y6" s="4">
        <v>183336.09</v>
      </c>
      <c r="Z6" s="16">
        <v>185558.11043751769</v>
      </c>
      <c r="AA6" s="16">
        <v>205743.87618307365</v>
      </c>
      <c r="AC6" s="13">
        <f>+AVERAGE(O2:X2)</f>
        <v>0.29205131717812721</v>
      </c>
    </row>
    <row r="7" spans="1:30" x14ac:dyDescent="0.25">
      <c r="A7" s="3" t="s">
        <v>2</v>
      </c>
      <c r="B7" s="4">
        <v>1067.51</v>
      </c>
      <c r="C7" s="4">
        <v>8765.36</v>
      </c>
      <c r="D7" s="4">
        <v>12592.34</v>
      </c>
      <c r="E7" s="4">
        <v>9767.68</v>
      </c>
      <c r="F7" s="4">
        <v>12340.83</v>
      </c>
      <c r="G7" s="4">
        <v>9636.92</v>
      </c>
      <c r="H7" s="4">
        <v>12594.24</v>
      </c>
      <c r="I7" s="4">
        <v>17551.38</v>
      </c>
      <c r="J7" s="4">
        <v>22169.1</v>
      </c>
      <c r="K7" s="4">
        <v>18160.91</v>
      </c>
      <c r="L7" s="4">
        <v>31038.09</v>
      </c>
      <c r="M7" s="4">
        <v>16658.63</v>
      </c>
      <c r="N7" s="4">
        <v>27633.82</v>
      </c>
      <c r="O7" s="4">
        <v>16958.8</v>
      </c>
      <c r="P7" s="4">
        <v>33376.39</v>
      </c>
      <c r="Q7" s="4">
        <v>36091.379999999997</v>
      </c>
      <c r="R7" s="4">
        <v>43025.4</v>
      </c>
      <c r="S7" s="4">
        <v>46774.13</v>
      </c>
      <c r="T7" s="4">
        <v>118452.52</v>
      </c>
      <c r="U7" s="4">
        <v>154925.29999999999</v>
      </c>
      <c r="V7" s="4">
        <v>91966.61</v>
      </c>
      <c r="W7" s="4">
        <v>114324.3</v>
      </c>
      <c r="X7" s="4">
        <v>131180.87</v>
      </c>
      <c r="Y7" s="4">
        <v>217150.72</v>
      </c>
      <c r="Z7" s="16">
        <v>183754.42264480607</v>
      </c>
      <c r="AA7" s="16">
        <v>190491.00221776305</v>
      </c>
    </row>
    <row r="8" spans="1:30" x14ac:dyDescent="0.25">
      <c r="A8" s="3" t="s">
        <v>3</v>
      </c>
      <c r="B8" s="4">
        <v>19273.3</v>
      </c>
      <c r="C8" s="4">
        <v>6910.3</v>
      </c>
      <c r="D8" s="4">
        <v>11441.97</v>
      </c>
      <c r="E8" s="4">
        <v>11319.69</v>
      </c>
      <c r="F8" s="4">
        <v>7089.93</v>
      </c>
      <c r="G8" s="4">
        <v>8640.56</v>
      </c>
      <c r="H8" s="4">
        <v>13143.9</v>
      </c>
      <c r="I8" s="4">
        <v>15838.25</v>
      </c>
      <c r="J8" s="4">
        <v>23503.73</v>
      </c>
      <c r="K8" s="4">
        <v>19190.96</v>
      </c>
      <c r="L8" s="4">
        <v>20551.759999999998</v>
      </c>
      <c r="M8" s="4">
        <v>19668.419999999998</v>
      </c>
      <c r="N8" s="4">
        <v>13691.39</v>
      </c>
      <c r="O8" s="4">
        <v>12265.86</v>
      </c>
      <c r="P8" s="4">
        <v>26540.639999999999</v>
      </c>
      <c r="Q8" s="4">
        <v>31857.7</v>
      </c>
      <c r="R8" s="4">
        <v>48375.81</v>
      </c>
      <c r="S8" s="4">
        <v>43365.7</v>
      </c>
      <c r="T8" s="4">
        <v>153824.09</v>
      </c>
      <c r="U8" s="4">
        <v>84995.24</v>
      </c>
      <c r="V8" s="4">
        <v>65894.92</v>
      </c>
      <c r="W8" s="4">
        <v>123990.74</v>
      </c>
      <c r="X8" s="4">
        <v>121696.08</v>
      </c>
      <c r="Y8" s="4">
        <v>164285.69</v>
      </c>
      <c r="Z8" s="16">
        <v>151990.46217916513</v>
      </c>
      <c r="AA8" s="16">
        <v>169219.04715111593</v>
      </c>
      <c r="AC8" t="s">
        <v>30</v>
      </c>
    </row>
    <row r="9" spans="1:30" x14ac:dyDescent="0.25">
      <c r="A9" s="3" t="s">
        <v>4</v>
      </c>
      <c r="B9" s="4">
        <v>798.24</v>
      </c>
      <c r="C9" s="4">
        <v>13473.66</v>
      </c>
      <c r="D9" s="4">
        <v>11245.54</v>
      </c>
      <c r="E9" s="4">
        <v>11771</v>
      </c>
      <c r="F9" s="4">
        <v>10804.78</v>
      </c>
      <c r="G9" s="4">
        <v>17895.93</v>
      </c>
      <c r="H9" s="4">
        <v>10884.94</v>
      </c>
      <c r="I9" s="4">
        <v>19480.48</v>
      </c>
      <c r="J9" s="4">
        <v>29312.45</v>
      </c>
      <c r="K9" s="4">
        <v>28799.61</v>
      </c>
      <c r="L9" s="4">
        <v>34520.83</v>
      </c>
      <c r="M9" s="4">
        <v>24719.99</v>
      </c>
      <c r="N9" s="4">
        <v>17487.93</v>
      </c>
      <c r="O9" s="4">
        <v>21888.51</v>
      </c>
      <c r="P9" s="4">
        <v>31921.64</v>
      </c>
      <c r="Q9" s="4">
        <v>43117.98</v>
      </c>
      <c r="R9" s="4">
        <v>59846.48</v>
      </c>
      <c r="S9" s="4">
        <v>55021.49</v>
      </c>
      <c r="T9" s="4">
        <v>92323.73</v>
      </c>
      <c r="U9" s="4">
        <v>79169.440000000002</v>
      </c>
      <c r="V9" s="4">
        <v>121329.62</v>
      </c>
      <c r="W9" s="4">
        <v>161391.49</v>
      </c>
      <c r="X9" s="4">
        <v>132536.39000000001</v>
      </c>
      <c r="Y9" s="16">
        <v>165182.75280110681</v>
      </c>
      <c r="Z9" s="16">
        <v>185096.47378754566</v>
      </c>
      <c r="AA9" s="16">
        <v>213410.15713635838</v>
      </c>
      <c r="AC9" s="13">
        <f>+AVERAGE(T2:X2)</f>
        <v>0.32062418299599393</v>
      </c>
    </row>
    <row r="10" spans="1:30" x14ac:dyDescent="0.25">
      <c r="A10" s="3" t="s">
        <v>5</v>
      </c>
      <c r="B10" s="4">
        <v>820.44</v>
      </c>
      <c r="C10" s="4">
        <v>15980.58</v>
      </c>
      <c r="D10" s="4">
        <v>14089.97</v>
      </c>
      <c r="E10" s="4">
        <v>15936.59</v>
      </c>
      <c r="F10" s="4">
        <v>14265.25</v>
      </c>
      <c r="G10" s="4">
        <v>12115.54</v>
      </c>
      <c r="H10" s="4">
        <v>24715.37</v>
      </c>
      <c r="I10" s="4">
        <v>24447.55</v>
      </c>
      <c r="J10" s="4">
        <v>28163.85</v>
      </c>
      <c r="K10" s="4">
        <v>38258.5</v>
      </c>
      <c r="L10" s="4">
        <v>22057.75</v>
      </c>
      <c r="M10" s="4">
        <v>20543.28</v>
      </c>
      <c r="N10" s="4">
        <v>20159.240000000002</v>
      </c>
      <c r="O10" s="4">
        <v>43369.56</v>
      </c>
      <c r="P10" s="4">
        <v>28907.83</v>
      </c>
      <c r="Q10" s="4">
        <v>38875.86</v>
      </c>
      <c r="R10" s="4">
        <v>58980.71</v>
      </c>
      <c r="S10" s="4">
        <v>91672.639999999999</v>
      </c>
      <c r="T10" s="4">
        <v>131842.84</v>
      </c>
      <c r="U10" s="4">
        <v>78372.58</v>
      </c>
      <c r="V10" s="4">
        <v>112986.63</v>
      </c>
      <c r="W10" s="4">
        <v>116382.93</v>
      </c>
      <c r="X10" s="4">
        <v>124706.77</v>
      </c>
      <c r="Y10" s="16">
        <v>159537.13684963292</v>
      </c>
      <c r="Z10" s="16">
        <v>165995.27758910775</v>
      </c>
      <c r="AA10" s="16">
        <v>187641.14218641925</v>
      </c>
    </row>
    <row r="11" spans="1:30" x14ac:dyDescent="0.25">
      <c r="A11" s="3" t="s">
        <v>6</v>
      </c>
      <c r="B11" s="4">
        <v>19227.07</v>
      </c>
      <c r="C11" s="4">
        <v>15972.51</v>
      </c>
      <c r="D11" s="4">
        <v>18410.2</v>
      </c>
      <c r="E11" s="4">
        <v>25744.29</v>
      </c>
      <c r="F11" s="4">
        <v>16589.79</v>
      </c>
      <c r="G11" s="4">
        <v>12075.38</v>
      </c>
      <c r="H11" s="4">
        <v>20214.04</v>
      </c>
      <c r="I11" s="4">
        <v>23946.31</v>
      </c>
      <c r="J11" s="4">
        <v>27246.43</v>
      </c>
      <c r="K11" s="4">
        <v>38296.53</v>
      </c>
      <c r="L11" s="4">
        <v>28035.95</v>
      </c>
      <c r="M11" s="4">
        <v>16484.41</v>
      </c>
      <c r="N11" s="4">
        <v>18256.86</v>
      </c>
      <c r="O11" s="4">
        <v>23472.880000000001</v>
      </c>
      <c r="P11" s="4">
        <v>39373.9</v>
      </c>
      <c r="Q11" s="4">
        <v>37098.35</v>
      </c>
      <c r="R11" s="4">
        <v>55918.89</v>
      </c>
      <c r="S11" s="4">
        <v>99743.39</v>
      </c>
      <c r="T11" s="4">
        <v>94003.11</v>
      </c>
      <c r="U11" s="4">
        <v>116627.14</v>
      </c>
      <c r="V11" s="4">
        <v>112864.36</v>
      </c>
      <c r="W11" s="4">
        <v>129818.16</v>
      </c>
      <c r="X11" s="4">
        <v>164923.68</v>
      </c>
      <c r="Y11" s="16">
        <v>173048.22058490888</v>
      </c>
      <c r="Z11" s="16">
        <v>194961.59771181279</v>
      </c>
      <c r="AA11" s="16">
        <v>212190.3685531127</v>
      </c>
    </row>
    <row r="12" spans="1:30" x14ac:dyDescent="0.25">
      <c r="A12" s="3" t="s">
        <v>7</v>
      </c>
      <c r="B12" s="4">
        <v>10926.52</v>
      </c>
      <c r="C12" s="4">
        <v>12051.48</v>
      </c>
      <c r="D12" s="4">
        <v>20330.939999999999</v>
      </c>
      <c r="E12" s="4">
        <v>30762.57</v>
      </c>
      <c r="F12" s="4">
        <v>11355.45</v>
      </c>
      <c r="G12" s="4">
        <v>12239.21</v>
      </c>
      <c r="H12" s="4">
        <v>20598.96</v>
      </c>
      <c r="I12" s="4">
        <v>23306.65</v>
      </c>
      <c r="J12" s="4">
        <v>29933.88</v>
      </c>
      <c r="K12" s="4">
        <v>28077.5</v>
      </c>
      <c r="L12" s="4">
        <v>30796.92</v>
      </c>
      <c r="M12" s="4">
        <v>20208.28</v>
      </c>
      <c r="N12" s="4">
        <v>21243.25</v>
      </c>
      <c r="O12" s="4">
        <v>29073.47</v>
      </c>
      <c r="P12" s="4">
        <v>39312.589999999997</v>
      </c>
      <c r="Q12" s="4">
        <v>46483.78</v>
      </c>
      <c r="R12" s="4">
        <v>55229.89</v>
      </c>
      <c r="S12" s="4">
        <v>58829.31</v>
      </c>
      <c r="T12" s="4">
        <v>106781.58</v>
      </c>
      <c r="U12" s="4">
        <v>103000.2</v>
      </c>
      <c r="V12" s="4">
        <v>113458.59</v>
      </c>
      <c r="W12" s="4">
        <v>116786.95</v>
      </c>
      <c r="X12" s="4">
        <v>163016</v>
      </c>
      <c r="Y12" s="16">
        <v>167685.57663319289</v>
      </c>
      <c r="Z12" s="16">
        <v>184800.36536485358</v>
      </c>
      <c r="AA12" s="16">
        <v>203335.8058811535</v>
      </c>
    </row>
    <row r="13" spans="1:30" x14ac:dyDescent="0.25">
      <c r="A13" s="3" t="s">
        <v>8</v>
      </c>
      <c r="B13" s="4">
        <v>11268.11</v>
      </c>
      <c r="C13" s="4">
        <v>14236.26</v>
      </c>
      <c r="D13" s="4">
        <v>20219.52</v>
      </c>
      <c r="E13" s="4">
        <v>16359.37</v>
      </c>
      <c r="F13" s="4">
        <v>14556.8</v>
      </c>
      <c r="G13" s="4">
        <v>13902.31</v>
      </c>
      <c r="H13" s="4">
        <v>41408.480000000003</v>
      </c>
      <c r="I13" s="4">
        <v>29967.78</v>
      </c>
      <c r="J13" s="4">
        <v>28808.720000000001</v>
      </c>
      <c r="K13" s="4">
        <v>30845.68</v>
      </c>
      <c r="L13" s="4">
        <v>58656.73</v>
      </c>
      <c r="M13" s="4">
        <v>20249.32</v>
      </c>
      <c r="N13" s="4">
        <v>18676.46</v>
      </c>
      <c r="O13" s="4">
        <v>29088.23</v>
      </c>
      <c r="P13" s="4">
        <v>42446</v>
      </c>
      <c r="Q13" s="4">
        <v>43224.49</v>
      </c>
      <c r="R13" s="4">
        <v>60403.79</v>
      </c>
      <c r="S13" s="4">
        <v>83236.600000000006</v>
      </c>
      <c r="T13" s="4">
        <v>103576.75</v>
      </c>
      <c r="U13" s="4">
        <v>81599.97</v>
      </c>
      <c r="V13" s="4">
        <v>123806.17</v>
      </c>
      <c r="W13" s="4">
        <v>136968.82999999999</v>
      </c>
      <c r="X13" s="4">
        <v>149848.59</v>
      </c>
      <c r="Y13" s="16">
        <v>165021.84775791335</v>
      </c>
      <c r="Z13" s="16">
        <v>182535.36267346499</v>
      </c>
      <c r="AA13" s="16">
        <v>207110.97842446642</v>
      </c>
    </row>
    <row r="14" spans="1:30" x14ac:dyDescent="0.25">
      <c r="A14" s="3" t="s">
        <v>9</v>
      </c>
      <c r="B14" s="4">
        <v>18048.099999999999</v>
      </c>
      <c r="C14" s="4">
        <v>11650.75</v>
      </c>
      <c r="D14" s="4">
        <v>18735.96</v>
      </c>
      <c r="E14" s="4">
        <v>19100.71</v>
      </c>
      <c r="F14" s="4">
        <v>13959.22</v>
      </c>
      <c r="G14" s="4">
        <v>16278.99</v>
      </c>
      <c r="H14" s="4">
        <v>23375.18</v>
      </c>
      <c r="I14" s="4">
        <v>22595.39</v>
      </c>
      <c r="J14" s="4">
        <v>30392.25</v>
      </c>
      <c r="K14" s="4">
        <v>34407.22</v>
      </c>
      <c r="L14" s="4">
        <v>41275.08</v>
      </c>
      <c r="M14" s="4">
        <v>18372.03</v>
      </c>
      <c r="N14" s="4">
        <v>22012.9</v>
      </c>
      <c r="O14" s="4">
        <v>29605.7</v>
      </c>
      <c r="P14" s="4">
        <v>31831.09</v>
      </c>
      <c r="Q14" s="4">
        <v>41907.32</v>
      </c>
      <c r="R14" s="4">
        <v>54971.93</v>
      </c>
      <c r="S14" s="4">
        <v>134256.6</v>
      </c>
      <c r="T14" s="4">
        <v>120935.67999999999</v>
      </c>
      <c r="U14" s="4">
        <v>88755.46</v>
      </c>
      <c r="V14" s="4">
        <v>121692.34</v>
      </c>
      <c r="W14" s="4">
        <v>123594.56</v>
      </c>
      <c r="X14" s="4">
        <v>168686.12</v>
      </c>
      <c r="Y14" s="16">
        <v>172563.07079949329</v>
      </c>
      <c r="Z14" s="16">
        <v>186287.79453733223</v>
      </c>
      <c r="AA14" s="16">
        <v>208297.49186228949</v>
      </c>
    </row>
    <row r="15" spans="1:30" x14ac:dyDescent="0.25">
      <c r="A15" s="3" t="s">
        <v>10</v>
      </c>
      <c r="B15" s="4">
        <v>14836.67</v>
      </c>
      <c r="C15" s="4">
        <v>16402.509999999998</v>
      </c>
      <c r="D15" s="4">
        <v>20867.11</v>
      </c>
      <c r="E15" s="4">
        <v>12489.88</v>
      </c>
      <c r="F15" s="4">
        <v>14297.58</v>
      </c>
      <c r="G15" s="4">
        <v>14965.44</v>
      </c>
      <c r="H15" s="4">
        <v>14334.52</v>
      </c>
      <c r="I15" s="4">
        <v>21732.21</v>
      </c>
      <c r="J15" s="4">
        <v>14217.53</v>
      </c>
      <c r="K15" s="4">
        <v>32823.03</v>
      </c>
      <c r="L15" s="4">
        <v>32951.83</v>
      </c>
      <c r="M15" s="4">
        <v>19092.419999999998</v>
      </c>
      <c r="N15" s="4">
        <v>11406.8</v>
      </c>
      <c r="O15" s="4">
        <v>29440.66</v>
      </c>
      <c r="P15" s="4">
        <v>38492.589999999997</v>
      </c>
      <c r="Q15" s="4">
        <v>47050.78</v>
      </c>
      <c r="R15" s="4">
        <v>60741.08</v>
      </c>
      <c r="S15" s="4">
        <v>121551.13</v>
      </c>
      <c r="T15" s="4">
        <v>116809.55</v>
      </c>
      <c r="U15" s="4">
        <v>99877.23</v>
      </c>
      <c r="V15" s="4">
        <v>106665.85</v>
      </c>
      <c r="W15" s="4">
        <v>142316.29</v>
      </c>
      <c r="X15" s="4">
        <v>184852.21</v>
      </c>
      <c r="Y15" s="16">
        <v>179085.95556312107</v>
      </c>
      <c r="Z15" s="16">
        <v>195452.06653252509</v>
      </c>
      <c r="AA15" s="16">
        <v>215219.46329487718</v>
      </c>
    </row>
    <row r="16" spans="1:30" x14ac:dyDescent="0.25">
      <c r="A16" s="3" t="s">
        <v>11</v>
      </c>
      <c r="B16" s="4">
        <v>14984.32</v>
      </c>
      <c r="C16" s="4">
        <v>19504.439999999999</v>
      </c>
      <c r="D16" s="4">
        <v>18003.78</v>
      </c>
      <c r="E16" s="4">
        <v>10280.25</v>
      </c>
      <c r="F16" s="4">
        <v>12507.61</v>
      </c>
      <c r="G16" s="4">
        <v>16249.47</v>
      </c>
      <c r="H16" s="4">
        <v>23548.58</v>
      </c>
      <c r="I16" s="4">
        <v>26220.46</v>
      </c>
      <c r="J16" s="4">
        <v>30024.98</v>
      </c>
      <c r="K16" s="4">
        <v>34175.279999999999</v>
      </c>
      <c r="L16" s="4">
        <v>24815.03</v>
      </c>
      <c r="M16" s="4">
        <v>18932.39</v>
      </c>
      <c r="N16" s="4">
        <v>16945.05</v>
      </c>
      <c r="O16" s="4">
        <v>36402.93</v>
      </c>
      <c r="P16" s="4">
        <v>38099.480000000003</v>
      </c>
      <c r="Q16" s="4">
        <v>45916.58</v>
      </c>
      <c r="R16" s="4">
        <v>59547.23</v>
      </c>
      <c r="S16" s="4">
        <v>127075.08</v>
      </c>
      <c r="T16" s="4">
        <v>129004.95</v>
      </c>
      <c r="U16" s="4">
        <v>106310.93</v>
      </c>
      <c r="V16" s="4">
        <v>107728.05</v>
      </c>
      <c r="W16" s="4">
        <v>125029.79</v>
      </c>
      <c r="X16" s="4">
        <v>180497.22</v>
      </c>
      <c r="Y16" s="16">
        <v>179932.50572438393</v>
      </c>
      <c r="Z16" s="16">
        <v>192326.36423646088</v>
      </c>
      <c r="AA16" s="16">
        <v>207639.21806379242</v>
      </c>
    </row>
    <row r="17" spans="1:27" x14ac:dyDescent="0.25">
      <c r="A17" s="1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14" t="s">
        <v>22</v>
      </c>
      <c r="B18" s="9">
        <f t="shared" ref="B18:AA18" si="1">SUM(B5:B16)</f>
        <v>120749.03</v>
      </c>
      <c r="C18" s="9">
        <f t="shared" si="1"/>
        <v>151240.22</v>
      </c>
      <c r="D18" s="9">
        <f t="shared" si="1"/>
        <v>193959.78</v>
      </c>
      <c r="E18" s="9">
        <f t="shared" si="1"/>
        <v>192671.86000000002</v>
      </c>
      <c r="F18" s="9">
        <f t="shared" si="1"/>
        <v>149417.31</v>
      </c>
      <c r="G18" s="9">
        <f t="shared" si="1"/>
        <v>155058.75999999998</v>
      </c>
      <c r="H18" s="9">
        <f t="shared" si="1"/>
        <v>234943.64999999997</v>
      </c>
      <c r="I18" s="9">
        <f t="shared" si="1"/>
        <v>263811.48</v>
      </c>
      <c r="J18" s="9">
        <f t="shared" si="1"/>
        <v>315338.74</v>
      </c>
      <c r="K18" s="9">
        <f t="shared" si="1"/>
        <v>350474.29000000004</v>
      </c>
      <c r="L18" s="9">
        <f t="shared" si="1"/>
        <v>404696.45999999996</v>
      </c>
      <c r="M18" s="9">
        <f t="shared" si="1"/>
        <v>241132.43</v>
      </c>
      <c r="N18" s="9">
        <f t="shared" si="1"/>
        <v>212522.40999999997</v>
      </c>
      <c r="O18" s="9">
        <f t="shared" si="1"/>
        <v>309889.48</v>
      </c>
      <c r="P18" s="9">
        <f t="shared" si="1"/>
        <v>410316.68000000005</v>
      </c>
      <c r="Q18" s="9">
        <f t="shared" si="1"/>
        <v>502303.81</v>
      </c>
      <c r="R18" s="9">
        <f t="shared" si="1"/>
        <v>640793.80999999994</v>
      </c>
      <c r="S18" s="9">
        <f t="shared" si="1"/>
        <v>986412.25</v>
      </c>
      <c r="T18" s="9">
        <f t="shared" si="1"/>
        <v>1361224.97</v>
      </c>
      <c r="U18" s="9">
        <f t="shared" si="1"/>
        <v>1223189.4599999997</v>
      </c>
      <c r="V18" s="9">
        <f t="shared" si="1"/>
        <v>1285406.57</v>
      </c>
      <c r="W18" s="9">
        <f t="shared" si="1"/>
        <v>1530886.96</v>
      </c>
      <c r="X18" s="9">
        <f t="shared" si="1"/>
        <v>1763868.0000000002</v>
      </c>
      <c r="Y18" s="9">
        <f t="shared" si="1"/>
        <v>2081085.3067137531</v>
      </c>
      <c r="Z18" s="9">
        <f t="shared" si="1"/>
        <v>2167369.6999314982</v>
      </c>
      <c r="AA18" s="9">
        <f t="shared" si="1"/>
        <v>2388162.4870145353</v>
      </c>
    </row>
    <row r="20" spans="1:27" x14ac:dyDescent="0.25">
      <c r="X20" t="s">
        <v>23</v>
      </c>
      <c r="Y20" s="15">
        <f>+(Y18/(AC2+AD2))</f>
        <v>6341506.440818876</v>
      </c>
      <c r="Z20" s="15"/>
      <c r="AA20" s="15"/>
    </row>
    <row r="21" spans="1:27" x14ac:dyDescent="0.25">
      <c r="X21" t="s">
        <v>24</v>
      </c>
      <c r="Y21" s="15">
        <f>+Y18/AC2</f>
        <v>7260588.6419399651</v>
      </c>
      <c r="Z21" s="15"/>
      <c r="AA21" s="15"/>
    </row>
    <row r="22" spans="1:27" x14ac:dyDescent="0.25">
      <c r="X22" t="s">
        <v>25</v>
      </c>
      <c r="Y22" s="15">
        <f>+Y18/(AC2-AD2)</f>
        <v>8491233.3675250821</v>
      </c>
      <c r="Z22" s="15"/>
      <c r="AA22" s="15"/>
    </row>
    <row r="24" spans="1:27" x14ac:dyDescent="0.25">
      <c r="X24" t="s">
        <v>28</v>
      </c>
      <c r="Y24" s="15">
        <v>2000000</v>
      </c>
      <c r="Z24" s="15"/>
      <c r="AA24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23CE-CE5F-421C-B121-2D29A74BC49F}">
  <dimension ref="A1:J1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2" sqref="J82:J107"/>
    </sheetView>
  </sheetViews>
  <sheetFormatPr defaultColWidth="13.7109375" defaultRowHeight="15" x14ac:dyDescent="0.25"/>
  <cols>
    <col min="1" max="1" width="5" bestFit="1" customWidth="1"/>
    <col min="2" max="2" width="6.85546875" bestFit="1" customWidth="1"/>
    <col min="3" max="3" width="14" bestFit="1" customWidth="1"/>
    <col min="4" max="4" width="7.5703125" bestFit="1" customWidth="1"/>
    <col min="5" max="5" width="12.5703125" style="52" bestFit="1" customWidth="1"/>
    <col min="6" max="6" width="17.42578125" style="52" customWidth="1"/>
    <col min="7" max="7" width="15" style="48" bestFit="1" customWidth="1"/>
    <col min="8" max="8" width="13.85546875" style="45" customWidth="1"/>
    <col min="9" max="9" width="18.28515625" bestFit="1" customWidth="1"/>
    <col min="10" max="10" width="19.28515625" customWidth="1"/>
  </cols>
  <sheetData>
    <row r="1" spans="1:10" ht="39.75" customHeight="1" x14ac:dyDescent="0.25">
      <c r="A1" s="8" t="s">
        <v>12</v>
      </c>
      <c r="B1" s="8" t="s">
        <v>13</v>
      </c>
      <c r="C1" s="8" t="s">
        <v>14</v>
      </c>
      <c r="D1" s="8" t="s">
        <v>15</v>
      </c>
      <c r="E1" s="49" t="s">
        <v>20</v>
      </c>
      <c r="F1" s="49" t="s">
        <v>19</v>
      </c>
      <c r="G1" s="46" t="s">
        <v>32</v>
      </c>
      <c r="H1" s="43" t="s">
        <v>31</v>
      </c>
      <c r="I1" s="8" t="s">
        <v>17</v>
      </c>
      <c r="J1" s="8" t="s">
        <v>18</v>
      </c>
    </row>
    <row r="2" spans="1:10" x14ac:dyDescent="0.25">
      <c r="A2" s="60">
        <v>2011</v>
      </c>
      <c r="B2" s="10" t="s">
        <v>0</v>
      </c>
      <c r="C2" s="6">
        <v>20918.66</v>
      </c>
      <c r="D2" s="7">
        <v>220.22300000000001</v>
      </c>
      <c r="E2" s="50">
        <f t="shared" ref="E2:E33" si="0">C2*($D$121/D2)</f>
        <v>24742.043496092596</v>
      </c>
      <c r="F2" s="23"/>
      <c r="G2" s="47"/>
      <c r="H2" s="44">
        <v>20607</v>
      </c>
      <c r="I2" s="1"/>
      <c r="J2" s="1"/>
    </row>
    <row r="3" spans="1:10" x14ac:dyDescent="0.25">
      <c r="A3" s="60"/>
      <c r="B3" s="10" t="s">
        <v>1</v>
      </c>
      <c r="C3" s="4">
        <v>17404.22</v>
      </c>
      <c r="D3" s="5">
        <v>221.309</v>
      </c>
      <c r="E3" s="23">
        <f t="shared" si="0"/>
        <v>20484.240587956207</v>
      </c>
      <c r="F3" s="23"/>
      <c r="G3" s="47"/>
      <c r="H3" s="44">
        <f t="shared" ref="H3:H34" si="1">H2+1121.8</f>
        <v>21728.799999999999</v>
      </c>
      <c r="I3" s="1"/>
      <c r="J3" s="1"/>
    </row>
    <row r="4" spans="1:10" x14ac:dyDescent="0.25">
      <c r="A4" s="60"/>
      <c r="B4" s="10" t="s">
        <v>2</v>
      </c>
      <c r="C4" s="4">
        <v>16958.8</v>
      </c>
      <c r="D4" s="5">
        <v>223.46700000000001</v>
      </c>
      <c r="E4" s="23">
        <f t="shared" si="0"/>
        <v>19767.242909243869</v>
      </c>
      <c r="F4" s="23"/>
      <c r="G4" s="47"/>
      <c r="H4" s="44">
        <f t="shared" si="1"/>
        <v>22850.6</v>
      </c>
      <c r="I4" s="1"/>
      <c r="J4" s="1"/>
    </row>
    <row r="5" spans="1:10" x14ac:dyDescent="0.25">
      <c r="A5" s="60"/>
      <c r="B5" s="10" t="s">
        <v>3</v>
      </c>
      <c r="C5" s="4">
        <v>12265.86</v>
      </c>
      <c r="D5" s="5">
        <v>224.90600000000001</v>
      </c>
      <c r="E5" s="23">
        <f t="shared" si="0"/>
        <v>14205.657553111078</v>
      </c>
      <c r="F5" s="23"/>
      <c r="G5" s="47"/>
      <c r="H5" s="44">
        <f t="shared" si="1"/>
        <v>23972.399999999998</v>
      </c>
      <c r="I5" s="1"/>
      <c r="J5" s="1"/>
    </row>
    <row r="6" spans="1:10" x14ac:dyDescent="0.25">
      <c r="A6" s="60"/>
      <c r="B6" s="10" t="s">
        <v>4</v>
      </c>
      <c r="C6" s="4">
        <v>21888.51</v>
      </c>
      <c r="D6" s="5">
        <v>225.964</v>
      </c>
      <c r="E6" s="23">
        <f t="shared" si="0"/>
        <v>25231.398602166715</v>
      </c>
      <c r="F6" s="23"/>
      <c r="G6" s="47"/>
      <c r="H6" s="44">
        <f t="shared" si="1"/>
        <v>25094.199999999997</v>
      </c>
      <c r="I6" s="1"/>
      <c r="J6" s="1"/>
    </row>
    <row r="7" spans="1:10" x14ac:dyDescent="0.25">
      <c r="A7" s="60"/>
      <c r="B7" s="10" t="s">
        <v>5</v>
      </c>
      <c r="C7" s="4">
        <v>43369.56</v>
      </c>
      <c r="D7" s="5">
        <v>225.72200000000001</v>
      </c>
      <c r="E7" s="23">
        <f t="shared" si="0"/>
        <v>50046.706884752035</v>
      </c>
      <c r="F7" s="23"/>
      <c r="G7" s="47"/>
      <c r="H7" s="44">
        <f t="shared" si="1"/>
        <v>26215.999999999996</v>
      </c>
      <c r="I7" s="1"/>
      <c r="J7" s="1"/>
    </row>
    <row r="8" spans="1:10" x14ac:dyDescent="0.25">
      <c r="A8" s="60"/>
      <c r="B8" s="10" t="s">
        <v>6</v>
      </c>
      <c r="C8" s="4">
        <v>23472.880000000001</v>
      </c>
      <c r="D8" s="5">
        <v>225.922</v>
      </c>
      <c r="E8" s="23">
        <f t="shared" si="0"/>
        <v>27062.769208487884</v>
      </c>
      <c r="F8" s="23"/>
      <c r="G8" s="47"/>
      <c r="H8" s="44">
        <f t="shared" si="1"/>
        <v>27337.799999999996</v>
      </c>
      <c r="I8" s="1"/>
      <c r="J8" s="1"/>
    </row>
    <row r="9" spans="1:10" x14ac:dyDescent="0.25">
      <c r="A9" s="60"/>
      <c r="B9" s="10" t="s">
        <v>7</v>
      </c>
      <c r="C9" s="4">
        <v>29073.47</v>
      </c>
      <c r="D9" s="5">
        <v>226.54499999999999</v>
      </c>
      <c r="E9" s="23">
        <f t="shared" si="0"/>
        <v>33427.720871261779</v>
      </c>
      <c r="F9" s="23"/>
      <c r="G9" s="47"/>
      <c r="H9" s="44">
        <f t="shared" si="1"/>
        <v>28459.599999999995</v>
      </c>
      <c r="I9" s="1"/>
      <c r="J9" s="1"/>
    </row>
    <row r="10" spans="1:10" x14ac:dyDescent="0.25">
      <c r="A10" s="60"/>
      <c r="B10" s="10" t="s">
        <v>8</v>
      </c>
      <c r="C10" s="4">
        <v>29088.23</v>
      </c>
      <c r="D10" s="5">
        <v>226.88900000000001</v>
      </c>
      <c r="E10" s="23">
        <f t="shared" si="0"/>
        <v>33393.983934963784</v>
      </c>
      <c r="F10" s="23"/>
      <c r="G10" s="47"/>
      <c r="H10" s="44">
        <f t="shared" si="1"/>
        <v>29581.399999999994</v>
      </c>
      <c r="I10" s="1"/>
      <c r="J10" s="1"/>
    </row>
    <row r="11" spans="1:10" x14ac:dyDescent="0.25">
      <c r="A11" s="60"/>
      <c r="B11" s="10" t="s">
        <v>9</v>
      </c>
      <c r="C11" s="4">
        <v>29605.7</v>
      </c>
      <c r="D11" s="5">
        <v>226.42099999999999</v>
      </c>
      <c r="E11" s="23">
        <f t="shared" si="0"/>
        <v>34058.303345537737</v>
      </c>
      <c r="F11" s="23"/>
      <c r="G11" s="47"/>
      <c r="H11" s="44">
        <f t="shared" si="1"/>
        <v>30703.199999999993</v>
      </c>
      <c r="I11" s="1"/>
      <c r="J11" s="1"/>
    </row>
    <row r="12" spans="1:10" x14ac:dyDescent="0.25">
      <c r="A12" s="60"/>
      <c r="B12" s="10" t="s">
        <v>10</v>
      </c>
      <c r="C12" s="4">
        <v>29440.66</v>
      </c>
      <c r="D12" s="5">
        <v>226.23</v>
      </c>
      <c r="E12" s="23">
        <f t="shared" si="0"/>
        <v>33897.036082040402</v>
      </c>
      <c r="F12" s="23"/>
      <c r="G12" s="47"/>
      <c r="H12" s="44">
        <f t="shared" si="1"/>
        <v>31824.999999999993</v>
      </c>
      <c r="I12" s="1"/>
      <c r="J12" s="1"/>
    </row>
    <row r="13" spans="1:10" x14ac:dyDescent="0.25">
      <c r="A13" s="60"/>
      <c r="B13" s="10" t="s">
        <v>11</v>
      </c>
      <c r="C13" s="4">
        <v>36402.93</v>
      </c>
      <c r="D13" s="5">
        <v>225.672</v>
      </c>
      <c r="E13" s="23">
        <f t="shared" si="0"/>
        <v>42016.806643358497</v>
      </c>
      <c r="F13" s="23">
        <f t="shared" ref="F13:F44" si="2">AVERAGE(E2:E13)</f>
        <v>29861.159176581048</v>
      </c>
      <c r="G13" s="47">
        <f t="shared" ref="G13:G44" si="3">E13/F13</f>
        <v>1.4070721901616818</v>
      </c>
      <c r="H13" s="44">
        <f t="shared" si="1"/>
        <v>32946.799999999996</v>
      </c>
      <c r="I13" s="1"/>
      <c r="J13" s="1"/>
    </row>
    <row r="14" spans="1:10" x14ac:dyDescent="0.25">
      <c r="A14" s="60">
        <v>2012</v>
      </c>
      <c r="B14" s="10" t="s">
        <v>0</v>
      </c>
      <c r="C14" s="4">
        <v>31845.040000000001</v>
      </c>
      <c r="D14" s="5">
        <v>226.66499999999999</v>
      </c>
      <c r="E14" s="23">
        <f t="shared" si="0"/>
        <v>36594.996796858803</v>
      </c>
      <c r="F14" s="23">
        <f t="shared" si="2"/>
        <v>30848.905284978231</v>
      </c>
      <c r="G14" s="47">
        <f t="shared" si="3"/>
        <v>1.1862656537986978</v>
      </c>
      <c r="H14" s="44">
        <f t="shared" si="1"/>
        <v>34068.6</v>
      </c>
      <c r="I14" s="1">
        <f t="shared" ref="I14:I45" si="4">((E14-E2)/E2)*100</f>
        <v>47.906121022857675</v>
      </c>
      <c r="J14" s="1"/>
    </row>
    <row r="15" spans="1:10" x14ac:dyDescent="0.25">
      <c r="A15" s="60"/>
      <c r="B15" s="10" t="s">
        <v>1</v>
      </c>
      <c r="C15" s="4">
        <v>28169.49</v>
      </c>
      <c r="D15" s="5">
        <v>227.66300000000001</v>
      </c>
      <c r="E15" s="23">
        <f t="shared" si="0"/>
        <v>32229.302689765133</v>
      </c>
      <c r="F15" s="23">
        <f t="shared" si="2"/>
        <v>31827.660460128973</v>
      </c>
      <c r="G15" s="47">
        <f t="shared" si="3"/>
        <v>1.0126192822164639</v>
      </c>
      <c r="H15" s="44">
        <f t="shared" si="1"/>
        <v>35190.400000000001</v>
      </c>
      <c r="I15" s="1">
        <f t="shared" si="4"/>
        <v>57.337063833913781</v>
      </c>
      <c r="J15" s="1"/>
    </row>
    <row r="16" spans="1:10" x14ac:dyDescent="0.25">
      <c r="A16" s="60"/>
      <c r="B16" s="10" t="s">
        <v>2</v>
      </c>
      <c r="C16" s="4">
        <v>33376.39</v>
      </c>
      <c r="D16" s="5">
        <v>229.392</v>
      </c>
      <c r="E16" s="23">
        <f t="shared" si="0"/>
        <v>37898.801217392058</v>
      </c>
      <c r="F16" s="23">
        <f t="shared" si="2"/>
        <v>33338.623652474656</v>
      </c>
      <c r="G16" s="47">
        <f t="shared" si="3"/>
        <v>1.136783618077734</v>
      </c>
      <c r="H16" s="44">
        <f t="shared" si="1"/>
        <v>36312.200000000004</v>
      </c>
      <c r="I16" s="1">
        <f t="shared" si="4"/>
        <v>91.725276971576164</v>
      </c>
      <c r="J16" s="1"/>
    </row>
    <row r="17" spans="1:10" x14ac:dyDescent="0.25">
      <c r="A17" s="60"/>
      <c r="B17" s="10" t="s">
        <v>3</v>
      </c>
      <c r="C17" s="4">
        <v>26540.639999999999</v>
      </c>
      <c r="D17" s="5">
        <v>230.08500000000001</v>
      </c>
      <c r="E17" s="23">
        <f t="shared" si="0"/>
        <v>30046.055428906704</v>
      </c>
      <c r="F17" s="23">
        <f t="shared" si="2"/>
        <v>34658.656808790955</v>
      </c>
      <c r="G17" s="47">
        <f t="shared" si="3"/>
        <v>0.8669134408372603</v>
      </c>
      <c r="H17" s="44">
        <f t="shared" si="1"/>
        <v>37434.000000000007</v>
      </c>
      <c r="I17" s="1">
        <f t="shared" si="4"/>
        <v>111.50767091613115</v>
      </c>
      <c r="J17" s="1"/>
    </row>
    <row r="18" spans="1:10" x14ac:dyDescent="0.25">
      <c r="A18" s="60"/>
      <c r="B18" s="10" t="s">
        <v>4</v>
      </c>
      <c r="C18" s="4">
        <v>31921.64</v>
      </c>
      <c r="D18" s="5">
        <v>229.815</v>
      </c>
      <c r="E18" s="23">
        <f t="shared" si="0"/>
        <v>36180.219991558421</v>
      </c>
      <c r="F18" s="23">
        <f t="shared" si="2"/>
        <v>35571.058591240268</v>
      </c>
      <c r="G18" s="47">
        <f t="shared" si="3"/>
        <v>1.017125197406078</v>
      </c>
      <c r="H18" s="44">
        <f t="shared" si="1"/>
        <v>38555.80000000001</v>
      </c>
      <c r="I18" s="1">
        <f t="shared" si="4"/>
        <v>43.393636484548615</v>
      </c>
      <c r="J18" s="1"/>
    </row>
    <row r="19" spans="1:10" x14ac:dyDescent="0.25">
      <c r="A19" s="60"/>
      <c r="B19" s="10" t="s">
        <v>5</v>
      </c>
      <c r="C19" s="4">
        <v>28907.83</v>
      </c>
      <c r="D19" s="5">
        <v>229.47800000000001</v>
      </c>
      <c r="E19" s="23">
        <f t="shared" si="0"/>
        <v>32812.461810805391</v>
      </c>
      <c r="F19" s="23">
        <f t="shared" si="2"/>
        <v>34134.87150174471</v>
      </c>
      <c r="G19" s="47">
        <f t="shared" si="3"/>
        <v>0.96125927437952341</v>
      </c>
      <c r="H19" s="44">
        <f t="shared" si="1"/>
        <v>39677.600000000013</v>
      </c>
      <c r="I19" s="1">
        <f t="shared" si="4"/>
        <v>-34.436321881545183</v>
      </c>
      <c r="J19" s="1"/>
    </row>
    <row r="20" spans="1:10" x14ac:dyDescent="0.25">
      <c r="A20" s="60"/>
      <c r="B20" s="10" t="s">
        <v>6</v>
      </c>
      <c r="C20" s="4">
        <v>39373.9</v>
      </c>
      <c r="D20" s="5">
        <v>229.10400000000001</v>
      </c>
      <c r="E20" s="23">
        <f t="shared" si="0"/>
        <v>44765.16005220337</v>
      </c>
      <c r="F20" s="23">
        <f t="shared" si="2"/>
        <v>35610.070738720999</v>
      </c>
      <c r="G20" s="47">
        <f t="shared" si="3"/>
        <v>1.2570927022486222</v>
      </c>
      <c r="H20" s="44">
        <f t="shared" si="1"/>
        <v>40799.400000000016</v>
      </c>
      <c r="I20" s="1">
        <f t="shared" si="4"/>
        <v>65.412340870731597</v>
      </c>
      <c r="J20" s="1"/>
    </row>
    <row r="21" spans="1:10" x14ac:dyDescent="0.25">
      <c r="A21" s="60"/>
      <c r="B21" s="10" t="s">
        <v>7</v>
      </c>
      <c r="C21" s="4">
        <v>39312.589999999997</v>
      </c>
      <c r="D21" s="5">
        <v>230.37899999999999</v>
      </c>
      <c r="E21" s="23">
        <f t="shared" si="0"/>
        <v>44448.09452102839</v>
      </c>
      <c r="F21" s="23">
        <f t="shared" si="2"/>
        <v>36528.435209534895</v>
      </c>
      <c r="G21" s="47">
        <f t="shared" si="3"/>
        <v>1.2168080638019296</v>
      </c>
      <c r="H21" s="44">
        <f t="shared" si="1"/>
        <v>41921.200000000019</v>
      </c>
      <c r="I21" s="1">
        <f t="shared" si="4"/>
        <v>32.967768554155185</v>
      </c>
      <c r="J21" s="1"/>
    </row>
    <row r="22" spans="1:10" x14ac:dyDescent="0.25">
      <c r="A22" s="60"/>
      <c r="B22" s="10" t="s">
        <v>8</v>
      </c>
      <c r="C22" s="4">
        <v>42446</v>
      </c>
      <c r="D22" s="5">
        <v>231.40700000000001</v>
      </c>
      <c r="E22" s="23">
        <f t="shared" si="0"/>
        <v>47777.635957425657</v>
      </c>
      <c r="F22" s="23">
        <f t="shared" si="2"/>
        <v>37727.072878073377</v>
      </c>
      <c r="G22" s="47">
        <f t="shared" si="3"/>
        <v>1.266401878349634</v>
      </c>
      <c r="H22" s="44">
        <f t="shared" si="1"/>
        <v>43043.000000000022</v>
      </c>
      <c r="I22" s="1">
        <f t="shared" si="4"/>
        <v>43.072584722070459</v>
      </c>
      <c r="J22" s="1"/>
    </row>
    <row r="23" spans="1:10" x14ac:dyDescent="0.25">
      <c r="A23" s="60"/>
      <c r="B23" s="10" t="s">
        <v>9</v>
      </c>
      <c r="C23" s="4">
        <v>31831.09</v>
      </c>
      <c r="D23" s="5">
        <v>231.31700000000001</v>
      </c>
      <c r="E23" s="23">
        <f t="shared" si="0"/>
        <v>35843.329010232708</v>
      </c>
      <c r="F23" s="23">
        <f t="shared" si="2"/>
        <v>37875.825016797957</v>
      </c>
      <c r="G23" s="47">
        <f t="shared" si="3"/>
        <v>0.94633790800163864</v>
      </c>
      <c r="H23" s="44">
        <f t="shared" si="1"/>
        <v>44164.800000000025</v>
      </c>
      <c r="I23" s="1">
        <f t="shared" si="4"/>
        <v>5.2410880441842149</v>
      </c>
      <c r="J23" s="1"/>
    </row>
    <row r="24" spans="1:10" x14ac:dyDescent="0.25">
      <c r="A24" s="60"/>
      <c r="B24" s="10" t="s">
        <v>10</v>
      </c>
      <c r="C24" s="4">
        <v>38492.589999999997</v>
      </c>
      <c r="D24" s="5">
        <v>230.221</v>
      </c>
      <c r="E24" s="23">
        <f t="shared" si="0"/>
        <v>43550.844135243955</v>
      </c>
      <c r="F24" s="23">
        <f t="shared" si="2"/>
        <v>38680.309021231587</v>
      </c>
      <c r="G24" s="47">
        <f t="shared" si="3"/>
        <v>1.1259176887997182</v>
      </c>
      <c r="H24" s="44">
        <f t="shared" si="1"/>
        <v>45286.600000000028</v>
      </c>
      <c r="I24" s="1">
        <f t="shared" si="4"/>
        <v>28.479799914773114</v>
      </c>
      <c r="J24" s="1"/>
    </row>
    <row r="25" spans="1:10" x14ac:dyDescent="0.25">
      <c r="A25" s="60"/>
      <c r="B25" s="10" t="s">
        <v>11</v>
      </c>
      <c r="C25" s="4">
        <v>38099.480000000003</v>
      </c>
      <c r="D25" s="5">
        <v>229.601</v>
      </c>
      <c r="E25" s="23">
        <f t="shared" si="0"/>
        <v>43222.47705158079</v>
      </c>
      <c r="F25" s="23">
        <f t="shared" si="2"/>
        <v>38780.781555250112</v>
      </c>
      <c r="G25" s="47">
        <f t="shared" si="3"/>
        <v>1.1145334188276401</v>
      </c>
      <c r="H25" s="44">
        <f t="shared" si="1"/>
        <v>46408.400000000031</v>
      </c>
      <c r="I25" s="1">
        <f t="shared" si="4"/>
        <v>2.8694955769868602</v>
      </c>
      <c r="J25" s="1">
        <f t="shared" ref="J25:J56" si="5">AVERAGE(I14:I25)</f>
        <v>41.289710419198641</v>
      </c>
    </row>
    <row r="26" spans="1:10" x14ac:dyDescent="0.25">
      <c r="A26" s="60">
        <v>2013</v>
      </c>
      <c r="B26" s="10" t="s">
        <v>0</v>
      </c>
      <c r="C26" s="4">
        <v>36885.42</v>
      </c>
      <c r="D26" s="5">
        <v>230.28</v>
      </c>
      <c r="E26" s="23">
        <f t="shared" si="0"/>
        <v>41721.786039082857</v>
      </c>
      <c r="F26" s="23">
        <f t="shared" si="2"/>
        <v>39208.013992102118</v>
      </c>
      <c r="G26" s="47">
        <f t="shared" si="3"/>
        <v>1.0641137306135195</v>
      </c>
      <c r="H26" s="44">
        <f t="shared" si="1"/>
        <v>47530.200000000033</v>
      </c>
      <c r="I26" s="1">
        <f t="shared" si="4"/>
        <v>14.009535977508602</v>
      </c>
      <c r="J26" s="1">
        <f t="shared" si="5"/>
        <v>38.464994998752879</v>
      </c>
    </row>
    <row r="27" spans="1:10" x14ac:dyDescent="0.25">
      <c r="A27" s="60"/>
      <c r="B27" s="10" t="s">
        <v>1</v>
      </c>
      <c r="C27" s="4">
        <v>53794.17</v>
      </c>
      <c r="D27" s="5">
        <v>232.166</v>
      </c>
      <c r="E27" s="23">
        <f t="shared" si="0"/>
        <v>60353.293060051852</v>
      </c>
      <c r="F27" s="23">
        <f t="shared" si="2"/>
        <v>41551.679856292678</v>
      </c>
      <c r="G27" s="47">
        <f t="shared" si="3"/>
        <v>1.4524874389864606</v>
      </c>
      <c r="H27" s="44">
        <f t="shared" si="1"/>
        <v>48652.000000000036</v>
      </c>
      <c r="I27" s="1">
        <f t="shared" si="4"/>
        <v>87.262174552780152</v>
      </c>
      <c r="J27" s="1">
        <f t="shared" si="5"/>
        <v>40.958754225325087</v>
      </c>
    </row>
    <row r="28" spans="1:10" x14ac:dyDescent="0.25">
      <c r="A28" s="60"/>
      <c r="B28" s="10" t="s">
        <v>2</v>
      </c>
      <c r="C28" s="4">
        <v>36091.379999999997</v>
      </c>
      <c r="D28" s="5">
        <v>232.773</v>
      </c>
      <c r="E28" s="23">
        <f t="shared" si="0"/>
        <v>40386.411285329479</v>
      </c>
      <c r="F28" s="23">
        <f t="shared" si="2"/>
        <v>41758.980695287471</v>
      </c>
      <c r="G28" s="47">
        <f t="shared" si="3"/>
        <v>0.96713115629010338</v>
      </c>
      <c r="H28" s="44">
        <f t="shared" si="1"/>
        <v>49773.800000000039</v>
      </c>
      <c r="I28" s="1">
        <f t="shared" si="4"/>
        <v>6.5638225696591102</v>
      </c>
      <c r="J28" s="1">
        <f t="shared" si="5"/>
        <v>33.861966358498663</v>
      </c>
    </row>
    <row r="29" spans="1:10" x14ac:dyDescent="0.25">
      <c r="A29" s="60"/>
      <c r="B29" s="10" t="s">
        <v>3</v>
      </c>
      <c r="C29" s="4">
        <v>31857.7</v>
      </c>
      <c r="D29" s="5">
        <v>232.53100000000001</v>
      </c>
      <c r="E29" s="23">
        <f t="shared" si="0"/>
        <v>35686.005520984298</v>
      </c>
      <c r="F29" s="23">
        <f t="shared" si="2"/>
        <v>42228.976536293929</v>
      </c>
      <c r="G29" s="47">
        <f t="shared" si="3"/>
        <v>0.84505968290076272</v>
      </c>
      <c r="H29" s="44">
        <f t="shared" si="1"/>
        <v>50895.600000000042</v>
      </c>
      <c r="I29" s="1">
        <f t="shared" si="4"/>
        <v>18.771016732703991</v>
      </c>
      <c r="J29" s="1">
        <f t="shared" si="5"/>
        <v>26.13391184321306</v>
      </c>
    </row>
    <row r="30" spans="1:10" x14ac:dyDescent="0.25">
      <c r="A30" s="60"/>
      <c r="B30" s="10" t="s">
        <v>4</v>
      </c>
      <c r="C30" s="4">
        <v>43117.98</v>
      </c>
      <c r="D30" s="5">
        <v>232.94499999999999</v>
      </c>
      <c r="E30" s="23">
        <f t="shared" si="0"/>
        <v>48213.581414153559</v>
      </c>
      <c r="F30" s="23">
        <f t="shared" si="2"/>
        <v>43231.756654843528</v>
      </c>
      <c r="G30" s="47">
        <f t="shared" si="3"/>
        <v>1.1152353072091019</v>
      </c>
      <c r="H30" s="44">
        <f t="shared" si="1"/>
        <v>52017.400000000045</v>
      </c>
      <c r="I30" s="1">
        <f t="shared" si="4"/>
        <v>33.259503190977739</v>
      </c>
      <c r="J30" s="1">
        <f t="shared" si="5"/>
        <v>25.289400735415484</v>
      </c>
    </row>
    <row r="31" spans="1:10" x14ac:dyDescent="0.25">
      <c r="A31" s="60"/>
      <c r="B31" s="10" t="s">
        <v>5</v>
      </c>
      <c r="C31" s="4">
        <v>38875.86</v>
      </c>
      <c r="D31" s="5">
        <v>233.50399999999999</v>
      </c>
      <c r="E31" s="23">
        <f t="shared" si="0"/>
        <v>43366.069778847472</v>
      </c>
      <c r="F31" s="23">
        <f t="shared" si="2"/>
        <v>44111.223985513701</v>
      </c>
      <c r="G31" s="47">
        <f t="shared" si="3"/>
        <v>0.98310737859119612</v>
      </c>
      <c r="H31" s="44">
        <f t="shared" si="1"/>
        <v>53139.200000000048</v>
      </c>
      <c r="I31" s="1">
        <f t="shared" si="4"/>
        <v>32.163414098257931</v>
      </c>
      <c r="J31" s="1">
        <f t="shared" si="5"/>
        <v>30.839378733732406</v>
      </c>
    </row>
    <row r="32" spans="1:10" x14ac:dyDescent="0.25">
      <c r="A32" s="60"/>
      <c r="B32" s="10" t="s">
        <v>6</v>
      </c>
      <c r="C32" s="4">
        <v>37098.35</v>
      </c>
      <c r="D32" s="5">
        <v>233.596</v>
      </c>
      <c r="E32" s="23">
        <f t="shared" si="0"/>
        <v>41366.956702597643</v>
      </c>
      <c r="F32" s="23">
        <f t="shared" si="2"/>
        <v>43828.040373046555</v>
      </c>
      <c r="G32" s="47">
        <f t="shared" si="3"/>
        <v>0.94384682387117558</v>
      </c>
      <c r="H32" s="44">
        <f t="shared" si="1"/>
        <v>54261.000000000051</v>
      </c>
      <c r="I32" s="1">
        <f t="shared" si="4"/>
        <v>-7.5911788221976098</v>
      </c>
      <c r="J32" s="1">
        <f t="shared" si="5"/>
        <v>24.755752092654976</v>
      </c>
    </row>
    <row r="33" spans="1:10" x14ac:dyDescent="0.25">
      <c r="A33" s="60"/>
      <c r="B33" s="10" t="s">
        <v>7</v>
      </c>
      <c r="C33" s="4">
        <v>46483.78</v>
      </c>
      <c r="D33" s="5">
        <v>233.87700000000001</v>
      </c>
      <c r="E33" s="23">
        <f t="shared" si="0"/>
        <v>51770.016340726106</v>
      </c>
      <c r="F33" s="23">
        <f t="shared" si="2"/>
        <v>44438.200524688029</v>
      </c>
      <c r="G33" s="47">
        <f t="shared" si="3"/>
        <v>1.1649890348724814</v>
      </c>
      <c r="H33" s="44">
        <f t="shared" si="1"/>
        <v>55382.800000000054</v>
      </c>
      <c r="I33" s="1">
        <f t="shared" si="4"/>
        <v>16.472971223172944</v>
      </c>
      <c r="J33" s="1">
        <f t="shared" si="5"/>
        <v>23.381185648406461</v>
      </c>
    </row>
    <row r="34" spans="1:10" x14ac:dyDescent="0.25">
      <c r="A34" s="60"/>
      <c r="B34" s="10" t="s">
        <v>8</v>
      </c>
      <c r="C34" s="4">
        <v>43224.49</v>
      </c>
      <c r="D34" s="5">
        <v>234.149</v>
      </c>
      <c r="E34" s="23">
        <f t="shared" ref="E34:E65" si="6">C34*($D$121/D34)</f>
        <v>48084.150725649051</v>
      </c>
      <c r="F34" s="23">
        <f t="shared" si="2"/>
        <v>44463.743422039981</v>
      </c>
      <c r="G34" s="47">
        <f t="shared" si="3"/>
        <v>1.0814238079156981</v>
      </c>
      <c r="H34" s="44">
        <f t="shared" si="1"/>
        <v>56504.600000000057</v>
      </c>
      <c r="I34" s="1">
        <f t="shared" si="4"/>
        <v>0.64154444245949716</v>
      </c>
      <c r="J34" s="1">
        <f t="shared" si="5"/>
        <v>19.845265625105547</v>
      </c>
    </row>
    <row r="35" spans="1:10" x14ac:dyDescent="0.25">
      <c r="A35" s="60"/>
      <c r="B35" s="10" t="s">
        <v>9</v>
      </c>
      <c r="C35" s="4">
        <v>41907.32</v>
      </c>
      <c r="D35" s="5">
        <v>233.54599999999999</v>
      </c>
      <c r="E35" s="23">
        <f t="shared" si="6"/>
        <v>46739.260230018925</v>
      </c>
      <c r="F35" s="23">
        <f t="shared" si="2"/>
        <v>45371.73769035549</v>
      </c>
      <c r="G35" s="47">
        <f t="shared" si="3"/>
        <v>1.0301404047822953</v>
      </c>
      <c r="H35" s="44">
        <f t="shared" ref="H35:H66" si="7">H34+1121.8</f>
        <v>57626.40000000006</v>
      </c>
      <c r="I35" s="1">
        <f t="shared" si="4"/>
        <v>30.398770205400282</v>
      </c>
      <c r="J35" s="1">
        <f t="shared" si="5"/>
        <v>21.941739138540218</v>
      </c>
    </row>
    <row r="36" spans="1:10" x14ac:dyDescent="0.25">
      <c r="A36" s="60"/>
      <c r="B36" s="10" t="s">
        <v>10</v>
      </c>
      <c r="C36" s="4">
        <v>47050.78</v>
      </c>
      <c r="D36" s="5">
        <v>233.06899999999999</v>
      </c>
      <c r="E36" s="23">
        <f t="shared" si="6"/>
        <v>52583.161508909383</v>
      </c>
      <c r="F36" s="23">
        <f t="shared" si="2"/>
        <v>46124.430804827622</v>
      </c>
      <c r="G36" s="47">
        <f t="shared" si="3"/>
        <v>1.1400284099203617</v>
      </c>
      <c r="H36" s="44">
        <f t="shared" si="7"/>
        <v>58748.200000000063</v>
      </c>
      <c r="I36" s="1">
        <f t="shared" si="4"/>
        <v>20.739706779543074</v>
      </c>
      <c r="J36" s="1">
        <f t="shared" si="5"/>
        <v>21.296731377271048</v>
      </c>
    </row>
    <row r="37" spans="1:10" x14ac:dyDescent="0.25">
      <c r="A37" s="60"/>
      <c r="B37" s="10" t="s">
        <v>11</v>
      </c>
      <c r="C37" s="4">
        <v>45916.58</v>
      </c>
      <c r="D37" s="5">
        <v>233.04900000000001</v>
      </c>
      <c r="E37" s="23">
        <f t="shared" si="6"/>
        <v>51320.002484112782</v>
      </c>
      <c r="F37" s="23">
        <f t="shared" si="2"/>
        <v>46799.224590871949</v>
      </c>
      <c r="G37" s="47">
        <f t="shared" si="3"/>
        <v>1.0965994187459807</v>
      </c>
      <c r="H37" s="44">
        <f t="shared" si="7"/>
        <v>59870.000000000065</v>
      </c>
      <c r="I37" s="1">
        <f t="shared" si="4"/>
        <v>18.734524221896343</v>
      </c>
      <c r="J37" s="1">
        <f t="shared" si="5"/>
        <v>22.618817097680175</v>
      </c>
    </row>
    <row r="38" spans="1:10" x14ac:dyDescent="0.25">
      <c r="A38" s="60">
        <v>2014</v>
      </c>
      <c r="B38" s="10" t="s">
        <v>0</v>
      </c>
      <c r="C38" s="4">
        <v>39827.519999999997</v>
      </c>
      <c r="D38" s="5">
        <v>233.916</v>
      </c>
      <c r="E38" s="23">
        <f t="shared" si="6"/>
        <v>44349.396554660641</v>
      </c>
      <c r="F38" s="23">
        <f t="shared" si="2"/>
        <v>47018.192133836768</v>
      </c>
      <c r="G38" s="47">
        <f t="shared" si="3"/>
        <v>0.94323908559522174</v>
      </c>
      <c r="H38" s="44">
        <f t="shared" si="7"/>
        <v>60991.800000000068</v>
      </c>
      <c r="I38" s="1">
        <f t="shared" si="4"/>
        <v>6.2979339214202668</v>
      </c>
      <c r="J38" s="1">
        <f t="shared" si="5"/>
        <v>21.976183593006144</v>
      </c>
    </row>
    <row r="39" spans="1:10" x14ac:dyDescent="0.25">
      <c r="A39" s="60"/>
      <c r="B39" s="10" t="s">
        <v>1</v>
      </c>
      <c r="C39" s="4">
        <v>43925.08</v>
      </c>
      <c r="D39" s="5">
        <v>234.78100000000001</v>
      </c>
      <c r="E39" s="23">
        <f t="shared" si="6"/>
        <v>48731.972723176063</v>
      </c>
      <c r="F39" s="23">
        <f t="shared" si="2"/>
        <v>46049.748772430445</v>
      </c>
      <c r="G39" s="47">
        <f t="shared" si="3"/>
        <v>1.058246223318192</v>
      </c>
      <c r="H39" s="44">
        <f t="shared" si="7"/>
        <v>62113.600000000071</v>
      </c>
      <c r="I39" s="1">
        <f t="shared" si="4"/>
        <v>-19.255486730960168</v>
      </c>
      <c r="J39" s="1">
        <f t="shared" si="5"/>
        <v>13.099711819361119</v>
      </c>
    </row>
    <row r="40" spans="1:10" x14ac:dyDescent="0.25">
      <c r="A40" s="60"/>
      <c r="B40" s="10" t="s">
        <v>2</v>
      </c>
      <c r="C40" s="4">
        <v>43025.4</v>
      </c>
      <c r="D40" s="5">
        <v>236.29300000000001</v>
      </c>
      <c r="E40" s="23">
        <f t="shared" si="6"/>
        <v>47428.396269038858</v>
      </c>
      <c r="F40" s="23">
        <f t="shared" si="2"/>
        <v>46636.580854406231</v>
      </c>
      <c r="G40" s="47">
        <f t="shared" si="3"/>
        <v>1.016978419089182</v>
      </c>
      <c r="H40" s="44">
        <f t="shared" si="7"/>
        <v>63235.400000000074</v>
      </c>
      <c r="I40" s="1">
        <f t="shared" si="4"/>
        <v>17.436520749412086</v>
      </c>
      <c r="J40" s="1">
        <f t="shared" si="5"/>
        <v>14.0057700010072</v>
      </c>
    </row>
    <row r="41" spans="1:10" x14ac:dyDescent="0.25">
      <c r="A41" s="60"/>
      <c r="B41" s="10" t="s">
        <v>3</v>
      </c>
      <c r="C41" s="4">
        <v>48375.81</v>
      </c>
      <c r="D41" s="5">
        <v>237.072</v>
      </c>
      <c r="E41" s="23">
        <f t="shared" si="6"/>
        <v>53151.113307096573</v>
      </c>
      <c r="F41" s="23">
        <f t="shared" si="2"/>
        <v>48092.006503248915</v>
      </c>
      <c r="G41" s="47">
        <f t="shared" si="3"/>
        <v>1.1051964176937779</v>
      </c>
      <c r="H41" s="44">
        <f t="shared" si="7"/>
        <v>64357.200000000077</v>
      </c>
      <c r="I41" s="1">
        <f t="shared" si="4"/>
        <v>48.941055551432726</v>
      </c>
      <c r="J41" s="1">
        <f t="shared" si="5"/>
        <v>16.519939902567923</v>
      </c>
    </row>
    <row r="42" spans="1:10" x14ac:dyDescent="0.25">
      <c r="A42" s="60"/>
      <c r="B42" s="10" t="s">
        <v>4</v>
      </c>
      <c r="C42" s="4">
        <v>59846.48</v>
      </c>
      <c r="D42" s="5">
        <v>237.9</v>
      </c>
      <c r="E42" s="23">
        <f t="shared" si="6"/>
        <v>65525.229220344678</v>
      </c>
      <c r="F42" s="23">
        <f t="shared" si="2"/>
        <v>49534.64382043152</v>
      </c>
      <c r="G42" s="47">
        <f t="shared" si="3"/>
        <v>1.3228161982526971</v>
      </c>
      <c r="H42" s="44">
        <f t="shared" si="7"/>
        <v>65479.00000000008</v>
      </c>
      <c r="I42" s="1">
        <f t="shared" si="4"/>
        <v>35.90616440103144</v>
      </c>
      <c r="J42" s="1">
        <f t="shared" si="5"/>
        <v>16.740495003405734</v>
      </c>
    </row>
    <row r="43" spans="1:10" x14ac:dyDescent="0.25">
      <c r="A43" s="60"/>
      <c r="B43" s="10" t="s">
        <v>5</v>
      </c>
      <c r="C43" s="4">
        <v>58980.71</v>
      </c>
      <c r="D43" s="5">
        <v>238.34299999999999</v>
      </c>
      <c r="E43" s="23">
        <f t="shared" si="6"/>
        <v>64457.279872033156</v>
      </c>
      <c r="F43" s="23">
        <f t="shared" si="2"/>
        <v>51292.244661530327</v>
      </c>
      <c r="G43" s="47">
        <f t="shared" si="3"/>
        <v>1.2566671686407347</v>
      </c>
      <c r="H43" s="44">
        <f t="shared" si="7"/>
        <v>66600.800000000076</v>
      </c>
      <c r="I43" s="1">
        <f t="shared" si="4"/>
        <v>48.635281455626114</v>
      </c>
      <c r="J43" s="1">
        <f t="shared" si="5"/>
        <v>18.11315061651975</v>
      </c>
    </row>
    <row r="44" spans="1:10" x14ac:dyDescent="0.25">
      <c r="A44" s="60"/>
      <c r="B44" s="10" t="s">
        <v>6</v>
      </c>
      <c r="C44" s="4">
        <v>55918.89</v>
      </c>
      <c r="D44" s="5">
        <v>238.25</v>
      </c>
      <c r="E44" s="23">
        <f t="shared" si="6"/>
        <v>61135.013447471138</v>
      </c>
      <c r="F44" s="23">
        <f t="shared" si="2"/>
        <v>52939.582723603118</v>
      </c>
      <c r="G44" s="47">
        <f t="shared" si="3"/>
        <v>1.1548072406738878</v>
      </c>
      <c r="H44" s="44">
        <f t="shared" si="7"/>
        <v>67722.600000000079</v>
      </c>
      <c r="I44" s="1">
        <f t="shared" si="4"/>
        <v>47.787070455758609</v>
      </c>
      <c r="J44" s="1">
        <f t="shared" si="5"/>
        <v>22.728004723016099</v>
      </c>
    </row>
    <row r="45" spans="1:10" x14ac:dyDescent="0.25">
      <c r="A45" s="60"/>
      <c r="B45" s="10" t="s">
        <v>7</v>
      </c>
      <c r="C45" s="4">
        <v>55229.89</v>
      </c>
      <c r="D45" s="5">
        <v>237.852</v>
      </c>
      <c r="E45" s="23">
        <f t="shared" si="6"/>
        <v>60482.780753830106</v>
      </c>
      <c r="F45" s="23">
        <f t="shared" ref="F45:F76" si="8">AVERAGE(E34:E45)</f>
        <v>53665.646424695115</v>
      </c>
      <c r="G45" s="47">
        <f t="shared" ref="G45:G76" si="9">E45/F45</f>
        <v>1.1270297626751027</v>
      </c>
      <c r="H45" s="44">
        <f t="shared" si="7"/>
        <v>68844.400000000081</v>
      </c>
      <c r="I45" s="1">
        <f t="shared" si="4"/>
        <v>16.829750169983811</v>
      </c>
      <c r="J45" s="1">
        <f t="shared" si="5"/>
        <v>22.757736301917006</v>
      </c>
    </row>
    <row r="46" spans="1:10" x14ac:dyDescent="0.25">
      <c r="A46" s="60"/>
      <c r="B46" s="10" t="s">
        <v>8</v>
      </c>
      <c r="C46" s="4">
        <v>60403.79</v>
      </c>
      <c r="D46" s="5">
        <v>238.03100000000001</v>
      </c>
      <c r="E46" s="23">
        <f t="shared" si="6"/>
        <v>66099.024061823875</v>
      </c>
      <c r="F46" s="23">
        <f t="shared" si="8"/>
        <v>55166.88586937634</v>
      </c>
      <c r="G46" s="47">
        <f t="shared" si="9"/>
        <v>1.1981648595922663</v>
      </c>
      <c r="H46" s="44">
        <f t="shared" si="7"/>
        <v>69966.200000000084</v>
      </c>
      <c r="I46" s="1">
        <f t="shared" ref="I46:I77" si="10">((E46-E34)/E34)*100</f>
        <v>37.465304189235326</v>
      </c>
      <c r="J46" s="1">
        <f t="shared" si="5"/>
        <v>25.826382947481658</v>
      </c>
    </row>
    <row r="47" spans="1:10" x14ac:dyDescent="0.25">
      <c r="A47" s="60"/>
      <c r="B47" s="10" t="s">
        <v>9</v>
      </c>
      <c r="C47" s="4">
        <v>54971.93</v>
      </c>
      <c r="D47" s="5">
        <v>237.43299999999999</v>
      </c>
      <c r="E47" s="23">
        <f t="shared" si="6"/>
        <v>60306.522239200109</v>
      </c>
      <c r="F47" s="23">
        <f t="shared" si="8"/>
        <v>56297.491036808111</v>
      </c>
      <c r="G47" s="47">
        <f t="shared" si="9"/>
        <v>1.0712115429757045</v>
      </c>
      <c r="H47" s="44">
        <f t="shared" si="7"/>
        <v>71088.000000000087</v>
      </c>
      <c r="I47" s="1">
        <f t="shared" si="10"/>
        <v>29.027549735302454</v>
      </c>
      <c r="J47" s="1">
        <f t="shared" si="5"/>
        <v>25.712114574973508</v>
      </c>
    </row>
    <row r="48" spans="1:10" x14ac:dyDescent="0.25">
      <c r="A48" s="60"/>
      <c r="B48" s="10" t="s">
        <v>10</v>
      </c>
      <c r="C48" s="4">
        <v>60741.08</v>
      </c>
      <c r="D48" s="5">
        <v>236.15100000000001</v>
      </c>
      <c r="E48" s="23">
        <f t="shared" si="6"/>
        <v>66997.269001274602</v>
      </c>
      <c r="F48" s="23">
        <f t="shared" si="8"/>
        <v>57498.666661171883</v>
      </c>
      <c r="G48" s="47">
        <f t="shared" si="9"/>
        <v>1.1651969148445838</v>
      </c>
      <c r="H48" s="44">
        <f t="shared" si="7"/>
        <v>72209.80000000009</v>
      </c>
      <c r="I48" s="1">
        <f t="shared" si="10"/>
        <v>27.412021412829997</v>
      </c>
      <c r="J48" s="1">
        <f t="shared" si="5"/>
        <v>26.26814079441408</v>
      </c>
    </row>
    <row r="49" spans="1:10" x14ac:dyDescent="0.25">
      <c r="A49" s="60"/>
      <c r="B49" s="10" t="s">
        <v>11</v>
      </c>
      <c r="C49" s="4">
        <v>59547.23</v>
      </c>
      <c r="D49" s="5">
        <v>234.81200000000001</v>
      </c>
      <c r="E49" s="23">
        <f t="shared" si="6"/>
        <v>66054.993726981585</v>
      </c>
      <c r="F49" s="23">
        <f t="shared" si="8"/>
        <v>58726.582598077606</v>
      </c>
      <c r="G49" s="47">
        <f t="shared" si="9"/>
        <v>1.1247886528500957</v>
      </c>
      <c r="H49" s="44">
        <f t="shared" si="7"/>
        <v>73331.600000000093</v>
      </c>
      <c r="I49" s="1">
        <f t="shared" si="10"/>
        <v>28.711984664128455</v>
      </c>
      <c r="J49" s="1">
        <f t="shared" si="5"/>
        <v>27.099595831266758</v>
      </c>
    </row>
    <row r="50" spans="1:10" x14ac:dyDescent="0.25">
      <c r="A50" s="60">
        <v>2015</v>
      </c>
      <c r="B50" s="10" t="s">
        <v>0</v>
      </c>
      <c r="C50" s="4">
        <v>64396.800000000003</v>
      </c>
      <c r="D50" s="5">
        <v>233.70699999999999</v>
      </c>
      <c r="E50" s="23">
        <f t="shared" si="6"/>
        <v>71772.313551583822</v>
      </c>
      <c r="F50" s="23">
        <f t="shared" si="8"/>
        <v>61011.825681154536</v>
      </c>
      <c r="G50" s="47">
        <f t="shared" si="9"/>
        <v>1.1763672493044739</v>
      </c>
      <c r="H50" s="44">
        <f t="shared" si="7"/>
        <v>74453.400000000096</v>
      </c>
      <c r="I50" s="1">
        <f t="shared" si="10"/>
        <v>61.83379961692247</v>
      </c>
      <c r="J50" s="1">
        <f t="shared" si="5"/>
        <v>31.727584639225274</v>
      </c>
    </row>
    <row r="51" spans="1:10" x14ac:dyDescent="0.25">
      <c r="A51" s="60"/>
      <c r="B51" s="10" t="s">
        <v>1</v>
      </c>
      <c r="C51" s="4">
        <v>60489.38</v>
      </c>
      <c r="D51" s="5">
        <v>234.72200000000001</v>
      </c>
      <c r="E51" s="23">
        <f t="shared" si="6"/>
        <v>67125.837229232871</v>
      </c>
      <c r="F51" s="23">
        <f t="shared" si="8"/>
        <v>62544.647723325943</v>
      </c>
      <c r="G51" s="47">
        <f t="shared" si="9"/>
        <v>1.0732467073149472</v>
      </c>
      <c r="H51" s="44">
        <f t="shared" si="7"/>
        <v>75575.200000000099</v>
      </c>
      <c r="I51" s="1">
        <f t="shared" si="10"/>
        <v>37.744961835515873</v>
      </c>
      <c r="J51" s="1">
        <f t="shared" si="5"/>
        <v>36.477622019764944</v>
      </c>
    </row>
    <row r="52" spans="1:10" x14ac:dyDescent="0.25">
      <c r="A52" s="60"/>
      <c r="B52" s="10" t="s">
        <v>2</v>
      </c>
      <c r="C52" s="4">
        <v>46774.13</v>
      </c>
      <c r="D52" s="5">
        <v>236.119</v>
      </c>
      <c r="E52" s="23">
        <f t="shared" si="6"/>
        <v>51598.747824698556</v>
      </c>
      <c r="F52" s="23">
        <f t="shared" si="8"/>
        <v>62892.17701963093</v>
      </c>
      <c r="G52" s="47">
        <f t="shared" si="9"/>
        <v>0.8204318926437022</v>
      </c>
      <c r="H52" s="44">
        <f t="shared" si="7"/>
        <v>76697.000000000102</v>
      </c>
      <c r="I52" s="1">
        <f t="shared" si="10"/>
        <v>8.7929423799262914</v>
      </c>
      <c r="J52" s="1">
        <f t="shared" si="5"/>
        <v>35.757323822307796</v>
      </c>
    </row>
    <row r="53" spans="1:10" x14ac:dyDescent="0.25">
      <c r="A53" s="60"/>
      <c r="B53" s="10" t="s">
        <v>3</v>
      </c>
      <c r="C53" s="4">
        <v>43365.7</v>
      </c>
      <c r="D53" s="5">
        <v>236.59899999999999</v>
      </c>
      <c r="E53" s="23">
        <f t="shared" si="6"/>
        <v>47741.695196513931</v>
      </c>
      <c r="F53" s="23">
        <f t="shared" si="8"/>
        <v>62441.392177082373</v>
      </c>
      <c r="G53" s="47">
        <f t="shared" si="9"/>
        <v>0.76458409289017071</v>
      </c>
      <c r="H53" s="44">
        <f t="shared" si="7"/>
        <v>77818.800000000105</v>
      </c>
      <c r="I53" s="1">
        <f t="shared" si="10"/>
        <v>-10.177431429005258</v>
      </c>
      <c r="J53" s="1">
        <f t="shared" si="5"/>
        <v>30.830783240604632</v>
      </c>
    </row>
    <row r="54" spans="1:10" x14ac:dyDescent="0.25">
      <c r="A54" s="60"/>
      <c r="B54" s="10" t="s">
        <v>4</v>
      </c>
      <c r="C54" s="4">
        <v>55021.49</v>
      </c>
      <c r="D54" s="5">
        <v>237.80500000000001</v>
      </c>
      <c r="E54" s="23">
        <f t="shared" si="6"/>
        <v>60266.468687622204</v>
      </c>
      <c r="F54" s="23">
        <f t="shared" si="8"/>
        <v>62003.162132688827</v>
      </c>
      <c r="G54" s="47">
        <f t="shared" si="9"/>
        <v>0.97199024395965417</v>
      </c>
      <c r="H54" s="44">
        <f t="shared" si="7"/>
        <v>78940.600000000108</v>
      </c>
      <c r="I54" s="1">
        <f t="shared" si="10"/>
        <v>-8.0255507615831441</v>
      </c>
      <c r="J54" s="1">
        <f t="shared" si="5"/>
        <v>27.169806977053415</v>
      </c>
    </row>
    <row r="55" spans="1:10" x14ac:dyDescent="0.25">
      <c r="A55" s="60"/>
      <c r="B55" s="10" t="s">
        <v>5</v>
      </c>
      <c r="C55" s="4">
        <v>91672.639999999999</v>
      </c>
      <c r="D55" s="5">
        <v>238.63800000000001</v>
      </c>
      <c r="E55" s="23">
        <f t="shared" si="6"/>
        <v>100060.92588506441</v>
      </c>
      <c r="F55" s="23">
        <f t="shared" si="8"/>
        <v>64970.132633774767</v>
      </c>
      <c r="G55" s="47">
        <f t="shared" si="9"/>
        <v>1.5401065355536565</v>
      </c>
      <c r="H55" s="44">
        <f t="shared" si="7"/>
        <v>80062.400000000111</v>
      </c>
      <c r="I55" s="1">
        <f t="shared" si="10"/>
        <v>55.236035531929161</v>
      </c>
      <c r="J55" s="1">
        <f t="shared" si="5"/>
        <v>27.719869816745341</v>
      </c>
    </row>
    <row r="56" spans="1:10" x14ac:dyDescent="0.25">
      <c r="A56" s="60"/>
      <c r="B56" s="10" t="s">
        <v>6</v>
      </c>
      <c r="C56" s="4">
        <v>99743.39</v>
      </c>
      <c r="D56" s="5">
        <v>238.654</v>
      </c>
      <c r="E56" s="23">
        <f t="shared" si="6"/>
        <v>108862.87163366211</v>
      </c>
      <c r="F56" s="23">
        <f t="shared" si="8"/>
        <v>68947.454149290686</v>
      </c>
      <c r="G56" s="47">
        <f t="shared" si="9"/>
        <v>1.5789251826172332</v>
      </c>
      <c r="H56" s="44">
        <f t="shared" si="7"/>
        <v>81184.200000000114</v>
      </c>
      <c r="I56" s="1">
        <f t="shared" si="10"/>
        <v>78.06959628331488</v>
      </c>
      <c r="J56" s="1">
        <f t="shared" si="5"/>
        <v>30.243413635708364</v>
      </c>
    </row>
    <row r="57" spans="1:10" x14ac:dyDescent="0.25">
      <c r="A57" s="60"/>
      <c r="B57" s="10" t="s">
        <v>7</v>
      </c>
      <c r="C57" s="4">
        <v>58829.31</v>
      </c>
      <c r="D57" s="5">
        <v>238.316</v>
      </c>
      <c r="E57" s="23">
        <f t="shared" si="6"/>
        <v>64299.105779469261</v>
      </c>
      <c r="F57" s="23">
        <f t="shared" si="8"/>
        <v>69265.48123476062</v>
      </c>
      <c r="G57" s="47">
        <f t="shared" si="9"/>
        <v>0.92829941600407151</v>
      </c>
      <c r="H57" s="44">
        <f t="shared" si="7"/>
        <v>82306.000000000116</v>
      </c>
      <c r="I57" s="1">
        <f t="shared" si="10"/>
        <v>6.3097711085274195</v>
      </c>
      <c r="J57" s="1">
        <f t="shared" ref="J57:J88" si="11">AVERAGE(I46:I57)</f>
        <v>29.366748713920327</v>
      </c>
    </row>
    <row r="58" spans="1:10" x14ac:dyDescent="0.25">
      <c r="A58" s="60"/>
      <c r="B58" s="10" t="s">
        <v>8</v>
      </c>
      <c r="C58" s="4">
        <v>83236.600000000006</v>
      </c>
      <c r="D58" s="5">
        <v>237.94499999999999</v>
      </c>
      <c r="E58" s="23">
        <f t="shared" si="6"/>
        <v>91117.569809830005</v>
      </c>
      <c r="F58" s="23">
        <f t="shared" si="8"/>
        <v>71350.360047094466</v>
      </c>
      <c r="G58" s="47">
        <f t="shared" si="9"/>
        <v>1.2770442889102211</v>
      </c>
      <c r="H58" s="44">
        <f t="shared" si="7"/>
        <v>83427.800000000119</v>
      </c>
      <c r="I58" s="1">
        <f t="shared" si="10"/>
        <v>37.850098550026594</v>
      </c>
      <c r="J58" s="1">
        <f t="shared" si="11"/>
        <v>29.398814910652934</v>
      </c>
    </row>
    <row r="59" spans="1:10" x14ac:dyDescent="0.25">
      <c r="A59" s="60"/>
      <c r="B59" s="10" t="s">
        <v>9</v>
      </c>
      <c r="C59" s="4">
        <v>134256.6</v>
      </c>
      <c r="D59" s="5">
        <v>237.83799999999999</v>
      </c>
      <c r="E59" s="23">
        <f t="shared" si="6"/>
        <v>147034.3411414492</v>
      </c>
      <c r="F59" s="23">
        <f t="shared" si="8"/>
        <v>78577.678288948548</v>
      </c>
      <c r="G59" s="47">
        <f t="shared" si="9"/>
        <v>1.8711973214679296</v>
      </c>
      <c r="H59" s="44">
        <f t="shared" si="7"/>
        <v>84549.600000000122</v>
      </c>
      <c r="I59" s="1">
        <f t="shared" si="10"/>
        <v>143.81167356700061</v>
      </c>
      <c r="J59" s="1">
        <f t="shared" si="11"/>
        <v>38.96415856329444</v>
      </c>
    </row>
    <row r="60" spans="1:10" x14ac:dyDescent="0.25">
      <c r="A60" s="60"/>
      <c r="B60" s="10" t="s">
        <v>10</v>
      </c>
      <c r="C60" s="4">
        <v>121551.13</v>
      </c>
      <c r="D60" s="5">
        <v>237.33600000000001</v>
      </c>
      <c r="E60" s="23">
        <f t="shared" si="6"/>
        <v>133401.20772078403</v>
      </c>
      <c r="F60" s="23">
        <f t="shared" si="8"/>
        <v>84111.339848907679</v>
      </c>
      <c r="G60" s="47">
        <f t="shared" si="9"/>
        <v>1.5860074035251082</v>
      </c>
      <c r="H60" s="44">
        <f t="shared" si="7"/>
        <v>85671.400000000125</v>
      </c>
      <c r="I60" s="1">
        <f t="shared" si="10"/>
        <v>99.114396317029147</v>
      </c>
      <c r="J60" s="1">
        <f t="shared" si="11"/>
        <v>44.939356471977703</v>
      </c>
    </row>
    <row r="61" spans="1:10" x14ac:dyDescent="0.25">
      <c r="A61" s="60"/>
      <c r="B61" s="10" t="s">
        <v>11</v>
      </c>
      <c r="C61" s="4">
        <v>127075.08</v>
      </c>
      <c r="D61" s="5">
        <v>236.52500000000001</v>
      </c>
      <c r="E61" s="23">
        <f t="shared" si="6"/>
        <v>139941.88516190674</v>
      </c>
      <c r="F61" s="23">
        <f t="shared" si="8"/>
        <v>90268.580801818098</v>
      </c>
      <c r="G61" s="47">
        <f t="shared" si="9"/>
        <v>1.5502834310549853</v>
      </c>
      <c r="H61" s="44">
        <f t="shared" si="7"/>
        <v>86793.200000000128</v>
      </c>
      <c r="I61" s="1">
        <f t="shared" si="10"/>
        <v>111.85663227872575</v>
      </c>
      <c r="J61" s="1">
        <f t="shared" si="11"/>
        <v>51.868077106527487</v>
      </c>
    </row>
    <row r="62" spans="1:10" x14ac:dyDescent="0.25">
      <c r="A62" s="60">
        <v>2016</v>
      </c>
      <c r="B62" s="10" t="s">
        <v>0</v>
      </c>
      <c r="C62" s="4">
        <v>116667.52</v>
      </c>
      <c r="D62" s="5">
        <v>236.916</v>
      </c>
      <c r="E62" s="23">
        <f t="shared" si="6"/>
        <v>128268.48167485523</v>
      </c>
      <c r="F62" s="23">
        <f t="shared" si="8"/>
        <v>94976.594812090698</v>
      </c>
      <c r="G62" s="47">
        <f t="shared" si="9"/>
        <v>1.3505272738892342</v>
      </c>
      <c r="H62" s="44">
        <f t="shared" si="7"/>
        <v>87915.000000000131</v>
      </c>
      <c r="I62" s="1">
        <f t="shared" si="10"/>
        <v>78.715824149470635</v>
      </c>
      <c r="J62" s="1">
        <f t="shared" si="11"/>
        <v>53.274912484239842</v>
      </c>
    </row>
    <row r="63" spans="1:10" x14ac:dyDescent="0.25">
      <c r="A63" s="60"/>
      <c r="B63" s="10" t="s">
        <v>1</v>
      </c>
      <c r="C63" s="4">
        <v>77002.649999999994</v>
      </c>
      <c r="D63" s="5">
        <v>237.11099999999999</v>
      </c>
      <c r="E63" s="23">
        <f t="shared" si="6"/>
        <v>84589.868273087282</v>
      </c>
      <c r="F63" s="23">
        <f t="shared" si="8"/>
        <v>96431.930732411915</v>
      </c>
      <c r="G63" s="47">
        <f t="shared" si="9"/>
        <v>0.87719770443894707</v>
      </c>
      <c r="H63" s="44">
        <f t="shared" si="7"/>
        <v>89036.800000000134</v>
      </c>
      <c r="I63" s="1">
        <f t="shared" si="10"/>
        <v>26.016853963720749</v>
      </c>
      <c r="J63" s="1">
        <f t="shared" si="11"/>
        <v>52.297570161590244</v>
      </c>
    </row>
    <row r="64" spans="1:10" x14ac:dyDescent="0.25">
      <c r="A64" s="60"/>
      <c r="B64" s="10" t="s">
        <v>2</v>
      </c>
      <c r="C64" s="4">
        <v>118452.52</v>
      </c>
      <c r="D64" s="5">
        <v>238.13200000000001</v>
      </c>
      <c r="E64" s="23">
        <f t="shared" si="6"/>
        <v>129565.96213226279</v>
      </c>
      <c r="F64" s="23">
        <f t="shared" si="8"/>
        <v>102929.19859137559</v>
      </c>
      <c r="G64" s="47">
        <f t="shared" si="9"/>
        <v>1.2587872431284926</v>
      </c>
      <c r="H64" s="44">
        <f t="shared" si="7"/>
        <v>90158.600000000137</v>
      </c>
      <c r="I64" s="1">
        <f t="shared" si="10"/>
        <v>151.1029193430233</v>
      </c>
      <c r="J64" s="1">
        <f t="shared" si="11"/>
        <v>64.156734908514991</v>
      </c>
    </row>
    <row r="65" spans="1:10" x14ac:dyDescent="0.25">
      <c r="A65" s="60"/>
      <c r="B65" s="10" t="s">
        <v>3</v>
      </c>
      <c r="C65" s="4">
        <v>153824.09</v>
      </c>
      <c r="D65" s="5">
        <v>239.261</v>
      </c>
      <c r="E65" s="23">
        <f t="shared" si="6"/>
        <v>167462.21080184402</v>
      </c>
      <c r="F65" s="23">
        <f t="shared" si="8"/>
        <v>112905.90822515309</v>
      </c>
      <c r="G65" s="47">
        <f t="shared" si="9"/>
        <v>1.483201485505051</v>
      </c>
      <c r="H65" s="44">
        <f t="shared" si="7"/>
        <v>91280.40000000014</v>
      </c>
      <c r="I65" s="1">
        <f t="shared" si="10"/>
        <v>250.76720697188816</v>
      </c>
      <c r="J65" s="1">
        <f t="shared" si="11"/>
        <v>85.902121441922773</v>
      </c>
    </row>
    <row r="66" spans="1:10" x14ac:dyDescent="0.25">
      <c r="A66" s="60"/>
      <c r="B66" s="10" t="s">
        <v>4</v>
      </c>
      <c r="C66" s="4">
        <v>92323.73</v>
      </c>
      <c r="D66" s="5">
        <v>240.22900000000001</v>
      </c>
      <c r="E66" s="23">
        <f t="shared" ref="E66:E97" si="12">C66*($D$121/D66)</f>
        <v>100104.1974450212</v>
      </c>
      <c r="F66" s="23">
        <f t="shared" si="8"/>
        <v>116225.71895493637</v>
      </c>
      <c r="G66" s="47">
        <f t="shared" si="9"/>
        <v>0.86129127309450426</v>
      </c>
      <c r="H66" s="44">
        <f t="shared" si="7"/>
        <v>92402.200000000143</v>
      </c>
      <c r="I66" s="1">
        <f t="shared" si="10"/>
        <v>66.102643186029326</v>
      </c>
      <c r="J66" s="1">
        <f t="shared" si="11"/>
        <v>92.079470937557161</v>
      </c>
    </row>
    <row r="67" spans="1:10" x14ac:dyDescent="0.25">
      <c r="A67" s="60"/>
      <c r="B67" s="10" t="s">
        <v>5</v>
      </c>
      <c r="C67" s="4">
        <v>131842.84</v>
      </c>
      <c r="D67" s="5">
        <v>241.018</v>
      </c>
      <c r="E67" s="23">
        <f t="shared" si="12"/>
        <v>142485.75586122196</v>
      </c>
      <c r="F67" s="23">
        <f t="shared" si="8"/>
        <v>119761.12145294949</v>
      </c>
      <c r="G67" s="47">
        <f t="shared" si="9"/>
        <v>1.1897496794667231</v>
      </c>
      <c r="H67" s="44">
        <f t="shared" ref="H67:H98" si="13">H66+1121.8</f>
        <v>93524.000000000146</v>
      </c>
      <c r="I67" s="1">
        <f t="shared" si="10"/>
        <v>42.398998011360682</v>
      </c>
      <c r="J67" s="1">
        <f t="shared" si="11"/>
        <v>91.0097178108431</v>
      </c>
    </row>
    <row r="68" spans="1:10" x14ac:dyDescent="0.25">
      <c r="A68" s="60"/>
      <c r="B68" s="10" t="s">
        <v>6</v>
      </c>
      <c r="C68" s="4">
        <v>94003.11</v>
      </c>
      <c r="D68" s="5">
        <v>240.62799999999999</v>
      </c>
      <c r="E68" s="23">
        <f t="shared" si="12"/>
        <v>101756.09685547816</v>
      </c>
      <c r="F68" s="23">
        <f t="shared" si="8"/>
        <v>119168.89022143417</v>
      </c>
      <c r="G68" s="47">
        <f t="shared" si="9"/>
        <v>0.85388138352551279</v>
      </c>
      <c r="H68" s="44">
        <f t="shared" si="13"/>
        <v>94645.800000000148</v>
      </c>
      <c r="I68" s="1">
        <f t="shared" si="10"/>
        <v>-6.5281897046581587</v>
      </c>
      <c r="J68" s="1">
        <f t="shared" si="11"/>
        <v>83.959902311845369</v>
      </c>
    </row>
    <row r="69" spans="1:10" x14ac:dyDescent="0.25">
      <c r="A69" s="60"/>
      <c r="B69" s="10" t="s">
        <v>7</v>
      </c>
      <c r="C69" s="4">
        <v>106781.58</v>
      </c>
      <c r="D69" s="5">
        <v>240.84899999999999</v>
      </c>
      <c r="E69" s="23">
        <f t="shared" si="12"/>
        <v>115482.4195613019</v>
      </c>
      <c r="F69" s="23">
        <f t="shared" si="8"/>
        <v>123434.1663699202</v>
      </c>
      <c r="G69" s="47">
        <f t="shared" si="9"/>
        <v>0.93557904555544458</v>
      </c>
      <c r="H69" s="44">
        <f t="shared" si="13"/>
        <v>95767.600000000151</v>
      </c>
      <c r="I69" s="1">
        <f t="shared" si="10"/>
        <v>79.601906062860834</v>
      </c>
      <c r="J69" s="1">
        <f t="shared" si="11"/>
        <v>90.067580224706475</v>
      </c>
    </row>
    <row r="70" spans="1:10" x14ac:dyDescent="0.25">
      <c r="A70" s="60"/>
      <c r="B70" s="10" t="s">
        <v>8</v>
      </c>
      <c r="C70" s="4">
        <v>103576.75</v>
      </c>
      <c r="D70" s="5">
        <v>241.428</v>
      </c>
      <c r="E70" s="23">
        <f t="shared" si="12"/>
        <v>111747.81044245075</v>
      </c>
      <c r="F70" s="23">
        <f t="shared" si="8"/>
        <v>125153.35308930527</v>
      </c>
      <c r="G70" s="47">
        <f t="shared" si="9"/>
        <v>0.89288706761784664</v>
      </c>
      <c r="H70" s="44">
        <f t="shared" si="13"/>
        <v>96889.400000000154</v>
      </c>
      <c r="I70" s="1">
        <f t="shared" si="10"/>
        <v>22.641342032801994</v>
      </c>
      <c r="J70" s="1">
        <f t="shared" si="11"/>
        <v>88.800183848271089</v>
      </c>
    </row>
    <row r="71" spans="1:10" x14ac:dyDescent="0.25">
      <c r="A71" s="60"/>
      <c r="B71" s="10" t="s">
        <v>9</v>
      </c>
      <c r="C71" s="4">
        <v>120935.67999999999</v>
      </c>
      <c r="D71" s="5">
        <v>241.72900000000001</v>
      </c>
      <c r="E71" s="23">
        <f t="shared" si="12"/>
        <v>130313.69968981792</v>
      </c>
      <c r="F71" s="23">
        <f t="shared" si="8"/>
        <v>123759.96630166931</v>
      </c>
      <c r="G71" s="47">
        <f t="shared" si="9"/>
        <v>1.0529551969347959</v>
      </c>
      <c r="H71" s="44">
        <f t="shared" si="13"/>
        <v>98011.200000000157</v>
      </c>
      <c r="I71" s="1">
        <f t="shared" si="10"/>
        <v>-11.37192938862206</v>
      </c>
      <c r="J71" s="1">
        <f t="shared" si="11"/>
        <v>75.868216935302527</v>
      </c>
    </row>
    <row r="72" spans="1:10" x14ac:dyDescent="0.25">
      <c r="A72" s="60"/>
      <c r="B72" s="10" t="s">
        <v>10</v>
      </c>
      <c r="C72" s="4">
        <v>116809.55</v>
      </c>
      <c r="D72" s="5">
        <v>241.35300000000001</v>
      </c>
      <c r="E72" s="23">
        <f t="shared" si="12"/>
        <v>126063.69395325518</v>
      </c>
      <c r="F72" s="23">
        <f t="shared" si="8"/>
        <v>123148.50682104191</v>
      </c>
      <c r="G72" s="47">
        <f t="shared" si="9"/>
        <v>1.0236721273157585</v>
      </c>
      <c r="H72" s="44">
        <f t="shared" si="13"/>
        <v>99133.00000000016</v>
      </c>
      <c r="I72" s="1">
        <f t="shared" si="10"/>
        <v>-5.500335336458626</v>
      </c>
      <c r="J72" s="1">
        <f t="shared" si="11"/>
        <v>67.15032263084521</v>
      </c>
    </row>
    <row r="73" spans="1:10" x14ac:dyDescent="0.25">
      <c r="A73" s="60"/>
      <c r="B73" s="10" t="s">
        <v>11</v>
      </c>
      <c r="C73" s="4">
        <v>129004.95</v>
      </c>
      <c r="D73" s="5">
        <v>241.43199999999999</v>
      </c>
      <c r="E73" s="23">
        <f t="shared" si="12"/>
        <v>139179.70834976307</v>
      </c>
      <c r="F73" s="23">
        <f t="shared" si="8"/>
        <v>123084.99208669663</v>
      </c>
      <c r="G73" s="47">
        <f t="shared" si="9"/>
        <v>1.1307609968543517</v>
      </c>
      <c r="H73" s="44">
        <f t="shared" si="13"/>
        <v>100254.80000000016</v>
      </c>
      <c r="I73" s="1">
        <f t="shared" si="10"/>
        <v>-0.54463809120612494</v>
      </c>
      <c r="J73" s="1">
        <f t="shared" si="11"/>
        <v>57.78355010001755</v>
      </c>
    </row>
    <row r="74" spans="1:10" x14ac:dyDescent="0.25">
      <c r="A74" s="60">
        <v>2017</v>
      </c>
      <c r="B74" s="10" t="s">
        <v>0</v>
      </c>
      <c r="C74" s="4">
        <v>118535.11</v>
      </c>
      <c r="D74" s="5">
        <v>242.839</v>
      </c>
      <c r="E74" s="23">
        <f t="shared" si="12"/>
        <v>127143.1452202488</v>
      </c>
      <c r="F74" s="23">
        <f t="shared" si="8"/>
        <v>122991.21404881273</v>
      </c>
      <c r="G74" s="47">
        <f t="shared" si="9"/>
        <v>1.0337579493262685</v>
      </c>
      <c r="H74" s="44">
        <f t="shared" si="13"/>
        <v>101376.60000000017</v>
      </c>
      <c r="I74" s="1">
        <f t="shared" si="10"/>
        <v>-0.87732889632155686</v>
      </c>
      <c r="J74" s="1">
        <f t="shared" si="11"/>
        <v>51.150787346201547</v>
      </c>
    </row>
    <row r="75" spans="1:10" x14ac:dyDescent="0.25">
      <c r="A75" s="60"/>
      <c r="B75" s="10" t="s">
        <v>1</v>
      </c>
      <c r="C75" s="4">
        <v>111020.86</v>
      </c>
      <c r="D75" s="5">
        <v>243.60300000000001</v>
      </c>
      <c r="E75" s="23">
        <f t="shared" si="12"/>
        <v>118709.73464054218</v>
      </c>
      <c r="F75" s="23">
        <f t="shared" si="8"/>
        <v>125834.53624610063</v>
      </c>
      <c r="G75" s="47">
        <f t="shared" si="9"/>
        <v>0.94337960135503551</v>
      </c>
      <c r="H75" s="44">
        <f t="shared" si="13"/>
        <v>102498.40000000017</v>
      </c>
      <c r="I75" s="1">
        <f t="shared" si="10"/>
        <v>40.335641920263306</v>
      </c>
      <c r="J75" s="1">
        <f t="shared" si="11"/>
        <v>52.344019675913422</v>
      </c>
    </row>
    <row r="76" spans="1:10" x14ac:dyDescent="0.25">
      <c r="A76" s="60"/>
      <c r="B76" s="10" t="s">
        <v>2</v>
      </c>
      <c r="C76" s="4">
        <v>154925.29999999999</v>
      </c>
      <c r="D76" s="5">
        <v>243.80099999999999</v>
      </c>
      <c r="E76" s="23">
        <f t="shared" si="12"/>
        <v>165520.29151726203</v>
      </c>
      <c r="F76" s="23">
        <f t="shared" si="8"/>
        <v>128830.73036151727</v>
      </c>
      <c r="G76" s="47">
        <f t="shared" si="9"/>
        <v>1.2847888935565968</v>
      </c>
      <c r="H76" s="44">
        <f t="shared" si="13"/>
        <v>103620.20000000017</v>
      </c>
      <c r="I76" s="1">
        <f t="shared" si="10"/>
        <v>27.749826260925332</v>
      </c>
      <c r="J76" s="1">
        <f t="shared" si="11"/>
        <v>42.064595252405262</v>
      </c>
    </row>
    <row r="77" spans="1:10" x14ac:dyDescent="0.25">
      <c r="A77" s="60"/>
      <c r="B77" s="10" t="s">
        <v>3</v>
      </c>
      <c r="C77" s="4">
        <v>84995.24</v>
      </c>
      <c r="D77" s="5">
        <v>244.524</v>
      </c>
      <c r="E77" s="23">
        <f t="shared" si="12"/>
        <v>90539.375046048663</v>
      </c>
      <c r="F77" s="23">
        <f t="shared" ref="F77:F108" si="14">AVERAGE(E66:E77)</f>
        <v>122420.49404853431</v>
      </c>
      <c r="G77" s="47">
        <f t="shared" ref="G77:G108" si="15">E77/F77</f>
        <v>0.73957694542675023</v>
      </c>
      <c r="H77" s="44">
        <f t="shared" si="13"/>
        <v>104742.00000000017</v>
      </c>
      <c r="I77" s="1">
        <f t="shared" si="10"/>
        <v>-45.934444187421605</v>
      </c>
      <c r="J77" s="1">
        <f t="shared" si="11"/>
        <v>17.33945765579611</v>
      </c>
    </row>
    <row r="78" spans="1:10" x14ac:dyDescent="0.25">
      <c r="A78" s="60"/>
      <c r="B78" s="10" t="s">
        <v>4</v>
      </c>
      <c r="C78" s="4">
        <v>79169.440000000002</v>
      </c>
      <c r="D78" s="5">
        <v>244.733</v>
      </c>
      <c r="E78" s="23">
        <f t="shared" si="12"/>
        <v>84261.54509020035</v>
      </c>
      <c r="F78" s="23">
        <f t="shared" si="14"/>
        <v>121100.27301896592</v>
      </c>
      <c r="G78" s="47">
        <f t="shared" si="15"/>
        <v>0.69579979458018126</v>
      </c>
      <c r="H78" s="44">
        <f t="shared" si="13"/>
        <v>105863.80000000018</v>
      </c>
      <c r="I78" s="1">
        <f t="shared" ref="I78:I109" si="16">((E78-E66)/E66)*100</f>
        <v>-15.826161898477716</v>
      </c>
      <c r="J78" s="1">
        <f t="shared" si="11"/>
        <v>10.512057232087193</v>
      </c>
    </row>
    <row r="79" spans="1:10" x14ac:dyDescent="0.25">
      <c r="A79" s="60"/>
      <c r="B79" s="10" t="s">
        <v>5</v>
      </c>
      <c r="C79" s="4">
        <v>78372.58</v>
      </c>
      <c r="D79" s="5">
        <v>244.95500000000001</v>
      </c>
      <c r="E79" s="23">
        <f t="shared" si="12"/>
        <v>83337.835124492252</v>
      </c>
      <c r="F79" s="23">
        <f t="shared" si="14"/>
        <v>116171.27962423845</v>
      </c>
      <c r="G79" s="47">
        <f t="shared" si="15"/>
        <v>0.71737038099306871</v>
      </c>
      <c r="H79" s="44">
        <f t="shared" si="13"/>
        <v>106985.60000000018</v>
      </c>
      <c r="I79" s="1">
        <f t="shared" si="16"/>
        <v>-41.51146223650489</v>
      </c>
      <c r="J79" s="1">
        <f t="shared" si="11"/>
        <v>3.519518878098395</v>
      </c>
    </row>
    <row r="80" spans="1:10" x14ac:dyDescent="0.25">
      <c r="A80" s="60"/>
      <c r="B80" s="10" t="s">
        <v>6</v>
      </c>
      <c r="C80" s="4">
        <v>116627.14</v>
      </c>
      <c r="D80" s="5">
        <v>244.786</v>
      </c>
      <c r="E80" s="23">
        <f t="shared" si="12"/>
        <v>124101.61391729918</v>
      </c>
      <c r="F80" s="23">
        <f t="shared" si="14"/>
        <v>118033.40604605684</v>
      </c>
      <c r="G80" s="47">
        <f t="shared" si="15"/>
        <v>1.0514109358911028</v>
      </c>
      <c r="H80" s="44">
        <f t="shared" si="13"/>
        <v>108107.40000000018</v>
      </c>
      <c r="I80" s="1">
        <f t="shared" si="16"/>
        <v>21.959880294502497</v>
      </c>
      <c r="J80" s="1">
        <f t="shared" si="11"/>
        <v>5.8935247113617804</v>
      </c>
    </row>
    <row r="81" spans="1:10" x14ac:dyDescent="0.25">
      <c r="A81" s="60"/>
      <c r="B81" s="10" t="s">
        <v>7</v>
      </c>
      <c r="C81" s="4">
        <v>103000.2</v>
      </c>
      <c r="D81" s="5">
        <v>245.51900000000001</v>
      </c>
      <c r="E81" s="23">
        <f t="shared" si="12"/>
        <v>109274.12581022242</v>
      </c>
      <c r="F81" s="23">
        <f t="shared" si="14"/>
        <v>117516.04823346688</v>
      </c>
      <c r="G81" s="47">
        <f t="shared" si="15"/>
        <v>0.92986555838849871</v>
      </c>
      <c r="H81" s="44">
        <f t="shared" si="13"/>
        <v>109229.20000000019</v>
      </c>
      <c r="I81" s="1">
        <f t="shared" si="16"/>
        <v>-5.3759643889206048</v>
      </c>
      <c r="J81" s="1">
        <f t="shared" si="11"/>
        <v>-1.1879644929533375</v>
      </c>
    </row>
    <row r="82" spans="1:10" x14ac:dyDescent="0.25">
      <c r="A82" s="60"/>
      <c r="B82" s="10" t="s">
        <v>8</v>
      </c>
      <c r="C82" s="4">
        <v>81599.97</v>
      </c>
      <c r="D82" s="5">
        <v>246.81899999999999</v>
      </c>
      <c r="E82" s="23">
        <f t="shared" si="12"/>
        <v>86114.401994092826</v>
      </c>
      <c r="F82" s="23">
        <f t="shared" si="14"/>
        <v>115379.9308627704</v>
      </c>
      <c r="G82" s="47">
        <f t="shared" si="15"/>
        <v>0.74635511869490401</v>
      </c>
      <c r="H82" s="44">
        <f t="shared" si="13"/>
        <v>110351.00000000019</v>
      </c>
      <c r="I82" s="1">
        <f t="shared" si="16"/>
        <v>-22.938622552751426</v>
      </c>
      <c r="J82" s="1">
        <f t="shared" si="11"/>
        <v>-4.9862948750827902</v>
      </c>
    </row>
    <row r="83" spans="1:10" x14ac:dyDescent="0.25">
      <c r="A83" s="60"/>
      <c r="B83" s="10" t="s">
        <v>9</v>
      </c>
      <c r="C83" s="4">
        <v>88755.46</v>
      </c>
      <c r="D83" s="5">
        <v>246.66300000000001</v>
      </c>
      <c r="E83" s="23">
        <f t="shared" si="12"/>
        <v>93725.000052865653</v>
      </c>
      <c r="F83" s="23">
        <f t="shared" si="14"/>
        <v>112330.87255969107</v>
      </c>
      <c r="G83" s="47">
        <f t="shared" si="15"/>
        <v>0.83436545908660587</v>
      </c>
      <c r="H83" s="44">
        <f t="shared" si="13"/>
        <v>111472.80000000019</v>
      </c>
      <c r="I83" s="1">
        <f t="shared" si="16"/>
        <v>-28.077400706175432</v>
      </c>
      <c r="J83" s="1">
        <f t="shared" si="11"/>
        <v>-6.3784174848789048</v>
      </c>
    </row>
    <row r="84" spans="1:10" x14ac:dyDescent="0.25">
      <c r="A84" s="60"/>
      <c r="B84" s="10" t="s">
        <v>10</v>
      </c>
      <c r="C84" s="4">
        <v>99877.23</v>
      </c>
      <c r="D84" s="5">
        <v>246.66900000000001</v>
      </c>
      <c r="E84" s="23">
        <f t="shared" si="12"/>
        <v>105466.92777373728</v>
      </c>
      <c r="F84" s="23">
        <f t="shared" si="14"/>
        <v>110614.47537806457</v>
      </c>
      <c r="G84" s="47">
        <f t="shared" si="15"/>
        <v>0.95346406890478208</v>
      </c>
      <c r="H84" s="44">
        <f t="shared" si="13"/>
        <v>112594.60000000019</v>
      </c>
      <c r="I84" s="1">
        <f t="shared" si="16"/>
        <v>-16.338380649987339</v>
      </c>
      <c r="J84" s="1">
        <f t="shared" si="11"/>
        <v>-7.2815879276729651</v>
      </c>
    </row>
    <row r="85" spans="1:10" x14ac:dyDescent="0.25">
      <c r="A85" s="60"/>
      <c r="B85" s="10" t="s">
        <v>11</v>
      </c>
      <c r="C85" s="4">
        <v>106310.93</v>
      </c>
      <c r="D85" s="5">
        <v>246.524</v>
      </c>
      <c r="E85" s="23">
        <f t="shared" si="12"/>
        <v>112326.72348663822</v>
      </c>
      <c r="F85" s="23">
        <f t="shared" si="14"/>
        <v>108376.72663947084</v>
      </c>
      <c r="G85" s="47">
        <f t="shared" si="15"/>
        <v>1.0364469104174696</v>
      </c>
      <c r="H85" s="44">
        <f t="shared" si="13"/>
        <v>113716.4000000002</v>
      </c>
      <c r="I85" s="1">
        <f t="shared" si="16"/>
        <v>-19.293749916217983</v>
      </c>
      <c r="J85" s="1">
        <f t="shared" si="11"/>
        <v>-8.8440139130906186</v>
      </c>
    </row>
    <row r="86" spans="1:10" x14ac:dyDescent="0.25">
      <c r="A86" s="60">
        <v>2018</v>
      </c>
      <c r="B86" s="10" t="s">
        <v>0</v>
      </c>
      <c r="C86" s="4">
        <v>102246.39</v>
      </c>
      <c r="D86" s="5">
        <v>247.86699999999999</v>
      </c>
      <c r="E86" s="23">
        <f t="shared" si="12"/>
        <v>107446.84120459761</v>
      </c>
      <c r="F86" s="23">
        <f t="shared" si="14"/>
        <v>106735.3679714999</v>
      </c>
      <c r="G86" s="47">
        <f t="shared" si="15"/>
        <v>1.0066657683073494</v>
      </c>
      <c r="H86" s="44">
        <f t="shared" si="13"/>
        <v>114838.2000000002</v>
      </c>
      <c r="I86" s="1">
        <f t="shared" si="16"/>
        <v>-15.491439968337636</v>
      </c>
      <c r="J86" s="1">
        <f t="shared" si="11"/>
        <v>-10.061856502425291</v>
      </c>
    </row>
    <row r="87" spans="1:10" x14ac:dyDescent="0.25">
      <c r="A87" s="60"/>
      <c r="B87" s="10" t="s">
        <v>1</v>
      </c>
      <c r="C87" s="4">
        <v>104767.03999999999</v>
      </c>
      <c r="D87" s="5">
        <v>248.99100000000001</v>
      </c>
      <c r="E87" s="23">
        <f t="shared" si="12"/>
        <v>109598.7002620978</v>
      </c>
      <c r="F87" s="23">
        <f t="shared" si="14"/>
        <v>105976.11510662954</v>
      </c>
      <c r="G87" s="47">
        <f t="shared" si="15"/>
        <v>1.0341830340904961</v>
      </c>
      <c r="H87" s="44">
        <f t="shared" si="13"/>
        <v>115960.0000000002</v>
      </c>
      <c r="I87" s="1">
        <f t="shared" si="16"/>
        <v>-7.6750524344384718</v>
      </c>
      <c r="J87" s="1">
        <f t="shared" si="11"/>
        <v>-14.062747698650439</v>
      </c>
    </row>
    <row r="88" spans="1:10" x14ac:dyDescent="0.25">
      <c r="A88" s="60"/>
      <c r="B88" s="10" t="s">
        <v>2</v>
      </c>
      <c r="C88" s="4">
        <v>91966.61</v>
      </c>
      <c r="D88" s="5">
        <v>249.554</v>
      </c>
      <c r="E88" s="23">
        <f t="shared" si="12"/>
        <v>95990.890841821791</v>
      </c>
      <c r="F88" s="23">
        <f t="shared" si="14"/>
        <v>100181.99838367617</v>
      </c>
      <c r="G88" s="47">
        <f t="shared" si="15"/>
        <v>0.95816506348971686</v>
      </c>
      <c r="H88" s="44">
        <f t="shared" si="13"/>
        <v>117081.80000000021</v>
      </c>
      <c r="I88" s="1">
        <f t="shared" si="16"/>
        <v>-42.00657214779558</v>
      </c>
      <c r="J88" s="1">
        <f t="shared" si="11"/>
        <v>-19.87578089937718</v>
      </c>
    </row>
    <row r="89" spans="1:10" x14ac:dyDescent="0.25">
      <c r="A89" s="60"/>
      <c r="B89" s="10" t="s">
        <v>3</v>
      </c>
      <c r="C89" s="4">
        <v>65894.92</v>
      </c>
      <c r="D89" s="5">
        <v>250.54599999999999</v>
      </c>
      <c r="E89" s="23">
        <f t="shared" si="12"/>
        <v>68506.03638485547</v>
      </c>
      <c r="F89" s="23">
        <f t="shared" si="14"/>
        <v>98345.886828576738</v>
      </c>
      <c r="G89" s="47">
        <f t="shared" si="15"/>
        <v>0.69658262886241429</v>
      </c>
      <c r="H89" s="44">
        <f t="shared" si="13"/>
        <v>118203.60000000021</v>
      </c>
      <c r="I89" s="1">
        <f t="shared" si="16"/>
        <v>-24.335642531204744</v>
      </c>
      <c r="J89" s="1">
        <f t="shared" ref="J89:J120" si="17">AVERAGE(I78:I89)</f>
        <v>-18.075880761359109</v>
      </c>
    </row>
    <row r="90" spans="1:10" x14ac:dyDescent="0.25">
      <c r="A90" s="60"/>
      <c r="B90" s="10" t="s">
        <v>4</v>
      </c>
      <c r="C90" s="4">
        <v>121329.62</v>
      </c>
      <c r="D90" s="5">
        <v>251.58799999999999</v>
      </c>
      <c r="E90" s="23">
        <f t="shared" si="12"/>
        <v>125614.939662782</v>
      </c>
      <c r="F90" s="23">
        <f t="shared" si="14"/>
        <v>101792.00304295855</v>
      </c>
      <c r="G90" s="47">
        <f t="shared" si="15"/>
        <v>1.2340354439215586</v>
      </c>
      <c r="H90" s="44">
        <f t="shared" si="13"/>
        <v>119325.40000000021</v>
      </c>
      <c r="I90" s="1">
        <f t="shared" si="16"/>
        <v>49.077422599257631</v>
      </c>
      <c r="J90" s="1">
        <f t="shared" si="17"/>
        <v>-12.667248719881163</v>
      </c>
    </row>
    <row r="91" spans="1:10" x14ac:dyDescent="0.25">
      <c r="A91" s="60"/>
      <c r="B91" s="10" t="s">
        <v>5</v>
      </c>
      <c r="C91" s="4">
        <v>112986.63</v>
      </c>
      <c r="D91" s="5">
        <v>251.989</v>
      </c>
      <c r="E91" s="23">
        <f t="shared" si="12"/>
        <v>116791.12763898424</v>
      </c>
      <c r="F91" s="23">
        <f t="shared" si="14"/>
        <v>104579.77741916619</v>
      </c>
      <c r="G91" s="47">
        <f t="shared" si="15"/>
        <v>1.1167658845827693</v>
      </c>
      <c r="H91" s="44">
        <f t="shared" si="13"/>
        <v>120447.20000000022</v>
      </c>
      <c r="I91" s="1">
        <f t="shared" si="16"/>
        <v>40.141782498331736</v>
      </c>
      <c r="J91" s="1">
        <f t="shared" si="17"/>
        <v>-5.8628116586447776</v>
      </c>
    </row>
    <row r="92" spans="1:10" x14ac:dyDescent="0.25">
      <c r="A92" s="60"/>
      <c r="B92" s="10" t="s">
        <v>6</v>
      </c>
      <c r="C92" s="4">
        <v>112864.36</v>
      </c>
      <c r="D92" s="5">
        <v>252.006</v>
      </c>
      <c r="E92" s="23">
        <f t="shared" si="12"/>
        <v>116656.87049768657</v>
      </c>
      <c r="F92" s="23">
        <f t="shared" si="14"/>
        <v>103959.3821341985</v>
      </c>
      <c r="G92" s="47">
        <f t="shared" si="15"/>
        <v>1.1221389364078482</v>
      </c>
      <c r="H92" s="44">
        <f t="shared" si="13"/>
        <v>121569.00000000022</v>
      </c>
      <c r="I92" s="1">
        <f t="shared" si="16"/>
        <v>-5.9989094296338159</v>
      </c>
      <c r="J92" s="1">
        <f t="shared" si="17"/>
        <v>-8.1927108023228055</v>
      </c>
    </row>
    <row r="93" spans="1:10" x14ac:dyDescent="0.25">
      <c r="A93" s="60"/>
      <c r="B93" s="10" t="s">
        <v>7</v>
      </c>
      <c r="C93" s="4">
        <v>113458.59</v>
      </c>
      <c r="D93" s="5">
        <v>252.14599999999999</v>
      </c>
      <c r="E93" s="23">
        <f t="shared" si="12"/>
        <v>117205.95516748233</v>
      </c>
      <c r="F93" s="23">
        <f t="shared" si="14"/>
        <v>104620.36791397016</v>
      </c>
      <c r="G93" s="47">
        <f t="shared" si="15"/>
        <v>1.1202976772540254</v>
      </c>
      <c r="H93" s="44">
        <f t="shared" si="13"/>
        <v>122690.80000000022</v>
      </c>
      <c r="I93" s="1">
        <f t="shared" si="16"/>
        <v>7.2586527674769075</v>
      </c>
      <c r="J93" s="1">
        <f t="shared" si="17"/>
        <v>-7.1398260392896766</v>
      </c>
    </row>
    <row r="94" spans="1:10" x14ac:dyDescent="0.25">
      <c r="A94" s="60"/>
      <c r="B94" s="10" t="s">
        <v>8</v>
      </c>
      <c r="C94" s="4">
        <v>123806.17</v>
      </c>
      <c r="D94" s="5">
        <v>252.43899999999999</v>
      </c>
      <c r="E94" s="23">
        <f t="shared" si="12"/>
        <v>127746.85498112414</v>
      </c>
      <c r="F94" s="23">
        <f t="shared" si="14"/>
        <v>108089.73899622278</v>
      </c>
      <c r="G94" s="47">
        <f t="shared" si="15"/>
        <v>1.1818592233402312</v>
      </c>
      <c r="H94" s="44">
        <f t="shared" si="13"/>
        <v>123812.60000000022</v>
      </c>
      <c r="I94" s="1">
        <f t="shared" si="16"/>
        <v>48.345517152737315</v>
      </c>
      <c r="J94" s="1">
        <f t="shared" si="17"/>
        <v>-1.1994810638322846</v>
      </c>
    </row>
    <row r="95" spans="1:10" x14ac:dyDescent="0.25">
      <c r="A95" s="60"/>
      <c r="B95" s="10" t="s">
        <v>9</v>
      </c>
      <c r="C95" s="4">
        <v>121692.34</v>
      </c>
      <c r="D95" s="5">
        <v>252.88499999999999</v>
      </c>
      <c r="E95" s="23">
        <f t="shared" si="12"/>
        <v>125344.28917950847</v>
      </c>
      <c r="F95" s="23">
        <f t="shared" si="14"/>
        <v>110724.67975677633</v>
      </c>
      <c r="G95" s="47">
        <f t="shared" si="15"/>
        <v>1.1320356893769876</v>
      </c>
      <c r="H95" s="44">
        <f t="shared" si="13"/>
        <v>124934.40000000023</v>
      </c>
      <c r="I95" s="1">
        <f t="shared" si="16"/>
        <v>33.736238046207454</v>
      </c>
      <c r="J95" s="1">
        <f t="shared" si="17"/>
        <v>3.9516554988662898</v>
      </c>
    </row>
    <row r="96" spans="1:10" x14ac:dyDescent="0.25">
      <c r="A96" s="60"/>
      <c r="B96" s="10" t="s">
        <v>10</v>
      </c>
      <c r="C96" s="4">
        <v>106665.85</v>
      </c>
      <c r="D96" s="5">
        <v>252.03800000000001</v>
      </c>
      <c r="E96" s="23">
        <f t="shared" si="12"/>
        <v>110236.07794419889</v>
      </c>
      <c r="F96" s="23">
        <f t="shared" si="14"/>
        <v>111122.10893764812</v>
      </c>
      <c r="G96" s="47">
        <f t="shared" si="15"/>
        <v>0.99202651027846855</v>
      </c>
      <c r="H96" s="44">
        <f t="shared" si="13"/>
        <v>126056.20000000023</v>
      </c>
      <c r="I96" s="1">
        <f t="shared" si="16"/>
        <v>4.5219390297336357</v>
      </c>
      <c r="J96" s="1">
        <f t="shared" si="17"/>
        <v>5.6900154721763707</v>
      </c>
    </row>
    <row r="97" spans="1:10" x14ac:dyDescent="0.25">
      <c r="A97" s="60"/>
      <c r="B97" s="10" t="s">
        <v>11</v>
      </c>
      <c r="C97" s="4">
        <v>107728.05</v>
      </c>
      <c r="D97" s="5">
        <v>251.233</v>
      </c>
      <c r="E97" s="23">
        <f t="shared" si="12"/>
        <v>111690.56650877871</v>
      </c>
      <c r="F97" s="23">
        <f t="shared" si="14"/>
        <v>111069.09585615982</v>
      </c>
      <c r="G97" s="47">
        <f t="shared" si="15"/>
        <v>1.005595351684718</v>
      </c>
      <c r="H97" s="44">
        <f t="shared" si="13"/>
        <v>127178.00000000023</v>
      </c>
      <c r="I97" s="1">
        <f t="shared" si="16"/>
        <v>-0.56634517424982023</v>
      </c>
      <c r="J97" s="1">
        <f t="shared" si="17"/>
        <v>7.2506325340070505</v>
      </c>
    </row>
    <row r="98" spans="1:10" x14ac:dyDescent="0.25">
      <c r="A98" s="60">
        <v>2019</v>
      </c>
      <c r="B98" s="10" t="s">
        <v>0</v>
      </c>
      <c r="C98" s="4">
        <v>88074.06</v>
      </c>
      <c r="D98" s="5">
        <v>251.71199999999999</v>
      </c>
      <c r="E98" s="23">
        <f t="shared" ref="E98:E121" si="18">C98*($D$121/D98)</f>
        <v>91139.884886060259</v>
      </c>
      <c r="F98" s="23">
        <f t="shared" si="14"/>
        <v>109710.18282961503</v>
      </c>
      <c r="G98" s="47">
        <f t="shared" si="15"/>
        <v>0.83073314195095904</v>
      </c>
      <c r="H98" s="44">
        <f t="shared" si="13"/>
        <v>128299.80000000024</v>
      </c>
      <c r="I98" s="1">
        <f t="shared" si="16"/>
        <v>-15.17676660916076</v>
      </c>
      <c r="J98" s="1">
        <f t="shared" si="17"/>
        <v>7.276855313938456</v>
      </c>
    </row>
    <row r="99" spans="1:10" x14ac:dyDescent="0.25">
      <c r="A99" s="60"/>
      <c r="B99" s="10" t="s">
        <v>1</v>
      </c>
      <c r="C99" s="4">
        <v>152208.85999999999</v>
      </c>
      <c r="D99" s="5">
        <v>252.77600000000001</v>
      </c>
      <c r="E99" s="23">
        <f t="shared" si="18"/>
        <v>156844.2043534196</v>
      </c>
      <c r="F99" s="23">
        <f t="shared" si="14"/>
        <v>113647.30817055854</v>
      </c>
      <c r="G99" s="47">
        <f t="shared" si="15"/>
        <v>1.3800960786333138</v>
      </c>
      <c r="H99" s="44">
        <f t="shared" ref="H99:H130" si="19">H98+1121.8</f>
        <v>129421.60000000024</v>
      </c>
      <c r="I99" s="1">
        <f t="shared" si="16"/>
        <v>43.107722973299325</v>
      </c>
      <c r="J99" s="1">
        <f t="shared" si="17"/>
        <v>11.508753264583271</v>
      </c>
    </row>
    <row r="100" spans="1:10" x14ac:dyDescent="0.25">
      <c r="A100" s="60"/>
      <c r="B100" s="10" t="s">
        <v>2</v>
      </c>
      <c r="C100" s="4">
        <v>114324.3</v>
      </c>
      <c r="D100" s="5">
        <v>254.202</v>
      </c>
      <c r="E100" s="23">
        <f t="shared" si="18"/>
        <v>117145.05675879812</v>
      </c>
      <c r="F100" s="23">
        <f t="shared" si="14"/>
        <v>115410.15533030657</v>
      </c>
      <c r="G100" s="47">
        <f t="shared" si="15"/>
        <v>1.0150324849968897</v>
      </c>
      <c r="H100" s="44">
        <f t="shared" si="19"/>
        <v>130543.40000000024</v>
      </c>
      <c r="I100" s="1">
        <f t="shared" si="16"/>
        <v>22.037680587666529</v>
      </c>
      <c r="J100" s="1">
        <f t="shared" si="17"/>
        <v>16.845774325871783</v>
      </c>
    </row>
    <row r="101" spans="1:10" x14ac:dyDescent="0.25">
      <c r="A101" s="60"/>
      <c r="B101" s="10" t="s">
        <v>3</v>
      </c>
      <c r="C101" s="4">
        <v>123990.74</v>
      </c>
      <c r="D101" s="5">
        <v>255.548</v>
      </c>
      <c r="E101" s="23">
        <f t="shared" si="18"/>
        <v>126380.81304005509</v>
      </c>
      <c r="F101" s="23">
        <f t="shared" si="14"/>
        <v>120233.05338490654</v>
      </c>
      <c r="G101" s="47">
        <f t="shared" si="15"/>
        <v>1.0511320263610664</v>
      </c>
      <c r="H101" s="44">
        <f t="shared" si="19"/>
        <v>131665.20000000024</v>
      </c>
      <c r="I101" s="1">
        <f t="shared" si="16"/>
        <v>84.481280350345756</v>
      </c>
      <c r="J101" s="1">
        <f t="shared" si="17"/>
        <v>25.913851232667657</v>
      </c>
    </row>
    <row r="102" spans="1:10" x14ac:dyDescent="0.25">
      <c r="A102" s="60"/>
      <c r="B102" s="10" t="s">
        <v>4</v>
      </c>
      <c r="C102" s="4">
        <v>161391.49</v>
      </c>
      <c r="D102" s="5">
        <v>256.09199999999998</v>
      </c>
      <c r="E102" s="23">
        <f t="shared" si="18"/>
        <v>164153.06595387592</v>
      </c>
      <c r="F102" s="23">
        <f t="shared" si="14"/>
        <v>123444.56390916435</v>
      </c>
      <c r="G102" s="47">
        <f t="shared" si="15"/>
        <v>1.3297715246065156</v>
      </c>
      <c r="H102" s="44">
        <f t="shared" si="19"/>
        <v>132787.00000000023</v>
      </c>
      <c r="I102" s="1">
        <f t="shared" si="16"/>
        <v>30.679572345893703</v>
      </c>
      <c r="J102" s="1">
        <f t="shared" si="17"/>
        <v>24.380697044887327</v>
      </c>
    </row>
    <row r="103" spans="1:10" x14ac:dyDescent="0.25">
      <c r="A103" s="60"/>
      <c r="B103" s="10" t="s">
        <v>5</v>
      </c>
      <c r="C103" s="4">
        <v>116382.93</v>
      </c>
      <c r="D103" s="5">
        <v>256.14299999999997</v>
      </c>
      <c r="E103" s="23">
        <f t="shared" si="18"/>
        <v>118350.79353650109</v>
      </c>
      <c r="F103" s="23">
        <f t="shared" si="14"/>
        <v>123574.53606729076</v>
      </c>
      <c r="G103" s="47">
        <f t="shared" si="15"/>
        <v>0.9577280020865695</v>
      </c>
      <c r="H103" s="44">
        <f t="shared" si="19"/>
        <v>133908.80000000022</v>
      </c>
      <c r="I103" s="1">
        <f t="shared" si="16"/>
        <v>1.3354318337759126</v>
      </c>
      <c r="J103" s="1">
        <f t="shared" si="17"/>
        <v>21.146834489507675</v>
      </c>
    </row>
    <row r="104" spans="1:10" x14ac:dyDescent="0.25">
      <c r="A104" s="60"/>
      <c r="B104" s="10" t="s">
        <v>6</v>
      </c>
      <c r="C104" s="4">
        <v>129818.16</v>
      </c>
      <c r="D104" s="5">
        <v>256.57100000000003</v>
      </c>
      <c r="E104" s="23">
        <f t="shared" si="18"/>
        <v>131792.9750745018</v>
      </c>
      <c r="F104" s="23">
        <f t="shared" si="14"/>
        <v>124835.87811535869</v>
      </c>
      <c r="G104" s="47">
        <f t="shared" si="15"/>
        <v>1.055729947705532</v>
      </c>
      <c r="H104" s="44">
        <f t="shared" si="19"/>
        <v>135030.60000000021</v>
      </c>
      <c r="I104" s="1">
        <f t="shared" si="16"/>
        <v>12.974893387968429</v>
      </c>
      <c r="J104" s="1">
        <f t="shared" si="17"/>
        <v>22.727984724307863</v>
      </c>
    </row>
    <row r="105" spans="1:10" x14ac:dyDescent="0.25">
      <c r="A105" s="60"/>
      <c r="B105" s="10" t="s">
        <v>7</v>
      </c>
      <c r="C105" s="4">
        <v>116786.95</v>
      </c>
      <c r="D105" s="5">
        <v>256.55799999999999</v>
      </c>
      <c r="E105" s="23">
        <f t="shared" si="18"/>
        <v>118569.53988688716</v>
      </c>
      <c r="F105" s="23">
        <f t="shared" si="14"/>
        <v>124949.51017530909</v>
      </c>
      <c r="G105" s="47">
        <f t="shared" si="15"/>
        <v>0.94893961345290123</v>
      </c>
      <c r="H105" s="44">
        <f t="shared" si="19"/>
        <v>136152.4000000002</v>
      </c>
      <c r="I105" s="1">
        <f t="shared" si="16"/>
        <v>1.1634090754657653</v>
      </c>
      <c r="J105" s="1">
        <f t="shared" si="17"/>
        <v>22.220047749973602</v>
      </c>
    </row>
    <row r="106" spans="1:10" x14ac:dyDescent="0.25">
      <c r="A106" s="60"/>
      <c r="B106" s="10" t="s">
        <v>8</v>
      </c>
      <c r="C106" s="4">
        <v>136968.82999999999</v>
      </c>
      <c r="D106" s="5">
        <v>256.75900000000001</v>
      </c>
      <c r="E106" s="23">
        <f t="shared" si="18"/>
        <v>138950.60747790727</v>
      </c>
      <c r="F106" s="23">
        <f t="shared" si="14"/>
        <v>125883.15621670771</v>
      </c>
      <c r="G106" s="47">
        <f t="shared" si="15"/>
        <v>1.1038061934092593</v>
      </c>
      <c r="H106" s="44">
        <f t="shared" si="19"/>
        <v>137274.20000000019</v>
      </c>
      <c r="I106" s="1">
        <f t="shared" si="16"/>
        <v>8.7702765742754227</v>
      </c>
      <c r="J106" s="1">
        <f t="shared" si="17"/>
        <v>18.922111035101782</v>
      </c>
    </row>
    <row r="107" spans="1:10" x14ac:dyDescent="0.25">
      <c r="A107" s="60"/>
      <c r="B107" s="10" t="s">
        <v>9</v>
      </c>
      <c r="C107" s="4">
        <v>123594.56</v>
      </c>
      <c r="D107" s="5">
        <v>257.346</v>
      </c>
      <c r="E107" s="23">
        <f t="shared" si="18"/>
        <v>125096.8323635883</v>
      </c>
      <c r="F107" s="23">
        <f t="shared" si="14"/>
        <v>125862.534815381</v>
      </c>
      <c r="G107" s="47">
        <f t="shared" si="15"/>
        <v>0.99391635920160148</v>
      </c>
      <c r="H107" s="44">
        <f t="shared" si="19"/>
        <v>138396.00000000017</v>
      </c>
      <c r="I107" s="1">
        <f t="shared" si="16"/>
        <v>-0.19742169151861785</v>
      </c>
      <c r="J107" s="1">
        <f t="shared" si="17"/>
        <v>16.09430605695794</v>
      </c>
    </row>
    <row r="108" spans="1:10" x14ac:dyDescent="0.25">
      <c r="A108" s="60"/>
      <c r="B108" s="10" t="s">
        <v>10</v>
      </c>
      <c r="C108" s="4">
        <v>142316.29</v>
      </c>
      <c r="D108" s="5">
        <v>257.20800000000003</v>
      </c>
      <c r="E108" s="23">
        <f t="shared" si="18"/>
        <v>144123.40720918478</v>
      </c>
      <c r="F108" s="23">
        <f t="shared" si="14"/>
        <v>128686.47892079649</v>
      </c>
      <c r="G108" s="47">
        <f t="shared" si="15"/>
        <v>1.1199576553640056</v>
      </c>
      <c r="H108" s="44">
        <f t="shared" si="19"/>
        <v>139517.80000000016</v>
      </c>
      <c r="I108" s="1">
        <f t="shared" si="16"/>
        <v>30.740688436084906</v>
      </c>
      <c r="J108" s="1">
        <f t="shared" si="17"/>
        <v>18.279201840820544</v>
      </c>
    </row>
    <row r="109" spans="1:10" x14ac:dyDescent="0.25">
      <c r="A109" s="60"/>
      <c r="B109" s="10" t="s">
        <v>11</v>
      </c>
      <c r="C109" s="4">
        <v>125029.79</v>
      </c>
      <c r="D109" s="5">
        <v>256.97399999999999</v>
      </c>
      <c r="E109" s="23">
        <f t="shared" si="18"/>
        <v>126732.70260983602</v>
      </c>
      <c r="F109" s="23">
        <f t="shared" ref="F109:F140" si="20">AVERAGE(E98:E109)</f>
        <v>129939.99026255129</v>
      </c>
      <c r="G109" s="47">
        <f t="shared" ref="G109:G121" si="21">E109/F109</f>
        <v>0.9753171625899405</v>
      </c>
      <c r="H109" s="44">
        <f t="shared" si="19"/>
        <v>140639.60000000015</v>
      </c>
      <c r="I109" s="1">
        <f t="shared" si="16"/>
        <v>13.467687174704254</v>
      </c>
      <c r="J109" s="1">
        <f t="shared" si="17"/>
        <v>19.448704536566719</v>
      </c>
    </row>
    <row r="110" spans="1:10" x14ac:dyDescent="0.25">
      <c r="A110" s="61">
        <v>2020</v>
      </c>
      <c r="B110" s="10" t="s">
        <v>0</v>
      </c>
      <c r="C110" s="4">
        <v>106870.38</v>
      </c>
      <c r="D110" s="5">
        <v>257.971</v>
      </c>
      <c r="E110" s="23">
        <f t="shared" si="18"/>
        <v>107907.30493008906</v>
      </c>
      <c r="F110" s="23">
        <f t="shared" si="20"/>
        <v>131337.27526622036</v>
      </c>
      <c r="G110" s="47">
        <f t="shared" si="21"/>
        <v>0.82160456512715985</v>
      </c>
      <c r="H110" s="44">
        <f t="shared" si="19"/>
        <v>141761.40000000014</v>
      </c>
      <c r="I110" s="1">
        <f t="shared" ref="I110:I141" si="22">((E110-E98)/E98)*100</f>
        <v>18.39745580652292</v>
      </c>
      <c r="J110" s="1">
        <f t="shared" si="17"/>
        <v>22.246556404540357</v>
      </c>
    </row>
    <row r="111" spans="1:10" x14ac:dyDescent="0.25">
      <c r="A111" s="61"/>
      <c r="B111" s="10" t="s">
        <v>1</v>
      </c>
      <c r="C111" s="4">
        <v>135053.69</v>
      </c>
      <c r="D111" s="5">
        <v>258.678</v>
      </c>
      <c r="E111" s="23">
        <f t="shared" si="18"/>
        <v>135991.36706275755</v>
      </c>
      <c r="F111" s="23">
        <f t="shared" si="20"/>
        <v>129599.53882533184</v>
      </c>
      <c r="G111" s="47">
        <f t="shared" si="21"/>
        <v>1.0493198378278206</v>
      </c>
      <c r="H111" s="44">
        <f t="shared" si="19"/>
        <v>142883.20000000013</v>
      </c>
      <c r="I111" s="1">
        <f t="shared" si="22"/>
        <v>-13.295255235363376</v>
      </c>
      <c r="J111" s="1">
        <f t="shared" si="17"/>
        <v>17.54630822048513</v>
      </c>
    </row>
    <row r="112" spans="1:10" x14ac:dyDescent="0.25">
      <c r="A112" s="61"/>
      <c r="B112" s="10" t="s">
        <v>2</v>
      </c>
      <c r="C112" s="4">
        <v>131180.87</v>
      </c>
      <c r="D112" s="5">
        <v>258.11500000000001</v>
      </c>
      <c r="E112" s="23">
        <f t="shared" si="18"/>
        <v>132379.77619425449</v>
      </c>
      <c r="F112" s="23">
        <f t="shared" si="20"/>
        <v>130869.09877828654</v>
      </c>
      <c r="G112" s="47">
        <f t="shared" si="21"/>
        <v>1.011543423390783</v>
      </c>
      <c r="H112" s="44">
        <f t="shared" si="19"/>
        <v>144005.00000000012</v>
      </c>
      <c r="I112" s="1">
        <f t="shared" si="22"/>
        <v>13.005004100876985</v>
      </c>
      <c r="J112" s="1">
        <f t="shared" si="17"/>
        <v>16.793585179919337</v>
      </c>
    </row>
    <row r="113" spans="1:10" x14ac:dyDescent="0.25">
      <c r="A113" s="61"/>
      <c r="B113" s="10" t="s">
        <v>3</v>
      </c>
      <c r="C113" s="4">
        <v>121696.08</v>
      </c>
      <c r="D113" s="5">
        <v>256.38900000000001</v>
      </c>
      <c r="E113" s="23">
        <f t="shared" si="18"/>
        <v>123635.04183845641</v>
      </c>
      <c r="F113" s="23">
        <f t="shared" si="20"/>
        <v>130640.28451148665</v>
      </c>
      <c r="G113" s="47">
        <f t="shared" si="21"/>
        <v>0.94637762234501033</v>
      </c>
      <c r="H113" s="44">
        <f t="shared" si="19"/>
        <v>145126.8000000001</v>
      </c>
      <c r="I113" s="1">
        <f t="shared" si="22"/>
        <v>-2.1726171366918114</v>
      </c>
      <c r="J113" s="1">
        <f t="shared" si="17"/>
        <v>9.5724270559995404</v>
      </c>
    </row>
    <row r="114" spans="1:10" x14ac:dyDescent="0.25">
      <c r="A114" s="61"/>
      <c r="B114" s="10" t="s">
        <v>4</v>
      </c>
      <c r="C114" s="4">
        <v>132536.39000000001</v>
      </c>
      <c r="D114" s="5">
        <v>256.39400000000001</v>
      </c>
      <c r="E114" s="23">
        <f t="shared" si="18"/>
        <v>134645.44275162445</v>
      </c>
      <c r="F114" s="23">
        <f t="shared" si="20"/>
        <v>128181.31591129903</v>
      </c>
      <c r="G114" s="47">
        <f t="shared" si="21"/>
        <v>1.0504295559330861</v>
      </c>
      <c r="H114" s="44">
        <f t="shared" si="19"/>
        <v>146248.60000000009</v>
      </c>
      <c r="I114" s="1">
        <f t="shared" si="22"/>
        <v>-17.975675952676138</v>
      </c>
      <c r="J114" s="1">
        <f t="shared" si="17"/>
        <v>5.5178230311187209</v>
      </c>
    </row>
    <row r="115" spans="1:10" x14ac:dyDescent="0.25">
      <c r="A115" s="61"/>
      <c r="B115" s="10" t="s">
        <v>5</v>
      </c>
      <c r="C115" s="4">
        <v>124706.77</v>
      </c>
      <c r="D115" s="5">
        <v>257.79700000000003</v>
      </c>
      <c r="E115" s="23">
        <f t="shared" si="18"/>
        <v>126001.74249110735</v>
      </c>
      <c r="F115" s="23">
        <f t="shared" si="20"/>
        <v>128818.89499084954</v>
      </c>
      <c r="G115" s="47">
        <f t="shared" si="21"/>
        <v>0.97813090618466869</v>
      </c>
      <c r="H115" s="44">
        <f t="shared" si="19"/>
        <v>147370.40000000008</v>
      </c>
      <c r="I115" s="1">
        <f t="shared" si="22"/>
        <v>6.4646368021576386</v>
      </c>
      <c r="J115" s="1">
        <f t="shared" si="17"/>
        <v>5.9452567784838655</v>
      </c>
    </row>
    <row r="116" spans="1:10" x14ac:dyDescent="0.25">
      <c r="A116" s="61"/>
      <c r="B116" s="10" t="s">
        <v>6</v>
      </c>
      <c r="C116" s="4">
        <v>164923.68</v>
      </c>
      <c r="D116" s="5">
        <v>259.101</v>
      </c>
      <c r="E116" s="23">
        <f t="shared" si="18"/>
        <v>165797.62573019785</v>
      </c>
      <c r="F116" s="23">
        <f t="shared" si="20"/>
        <v>131652.61587882423</v>
      </c>
      <c r="G116" s="47">
        <f t="shared" si="21"/>
        <v>1.259356865972199</v>
      </c>
      <c r="H116" s="44">
        <f t="shared" si="19"/>
        <v>148492.20000000007</v>
      </c>
      <c r="I116" s="1">
        <f t="shared" si="22"/>
        <v>25.801565399425442</v>
      </c>
      <c r="J116" s="1">
        <f t="shared" si="17"/>
        <v>7.0141461127719493</v>
      </c>
    </row>
    <row r="117" spans="1:10" x14ac:dyDescent="0.25">
      <c r="A117" s="61"/>
      <c r="B117" s="10" t="s">
        <v>7</v>
      </c>
      <c r="C117" s="4">
        <v>163016</v>
      </c>
      <c r="D117" s="5">
        <v>259.91800000000001</v>
      </c>
      <c r="E117" s="23">
        <f t="shared" si="18"/>
        <v>163364.71342500325</v>
      </c>
      <c r="F117" s="23">
        <f t="shared" si="20"/>
        <v>135385.54700700057</v>
      </c>
      <c r="G117" s="47">
        <f t="shared" si="21"/>
        <v>1.2066628752961048</v>
      </c>
      <c r="H117" s="44">
        <f t="shared" si="19"/>
        <v>149614.00000000006</v>
      </c>
      <c r="I117" s="1">
        <f t="shared" si="22"/>
        <v>37.779663799699101</v>
      </c>
      <c r="J117" s="1">
        <f t="shared" si="17"/>
        <v>10.065500673124726</v>
      </c>
    </row>
    <row r="118" spans="1:10" x14ac:dyDescent="0.25">
      <c r="A118" s="61"/>
      <c r="B118" s="10" t="s">
        <v>8</v>
      </c>
      <c r="C118" s="4">
        <v>149848.59</v>
      </c>
      <c r="D118" s="5">
        <v>260.27999999999997</v>
      </c>
      <c r="E118" s="23">
        <f t="shared" si="18"/>
        <v>149960.27982042418</v>
      </c>
      <c r="F118" s="23">
        <f t="shared" si="20"/>
        <v>136303.01970221032</v>
      </c>
      <c r="G118" s="47">
        <f t="shared" si="21"/>
        <v>1.1001977810033243</v>
      </c>
      <c r="H118" s="44">
        <f t="shared" si="19"/>
        <v>150735.80000000005</v>
      </c>
      <c r="I118" s="1">
        <f t="shared" si="22"/>
        <v>7.9234431157614225</v>
      </c>
      <c r="J118" s="1">
        <f t="shared" si="17"/>
        <v>9.9949312182485599</v>
      </c>
    </row>
    <row r="119" spans="1:10" x14ac:dyDescent="0.25">
      <c r="A119" s="61"/>
      <c r="B119" s="10" t="s">
        <v>9</v>
      </c>
      <c r="C119" s="4">
        <v>168686.12</v>
      </c>
      <c r="D119" s="5">
        <v>260.38799999999998</v>
      </c>
      <c r="E119" s="23">
        <f t="shared" si="18"/>
        <v>168741.83303715993</v>
      </c>
      <c r="F119" s="23">
        <f t="shared" si="20"/>
        <v>139940.10309167459</v>
      </c>
      <c r="G119" s="47">
        <f t="shared" si="21"/>
        <v>1.2058146972109729</v>
      </c>
      <c r="H119" s="44">
        <f t="shared" si="19"/>
        <v>151857.60000000003</v>
      </c>
      <c r="I119" s="1">
        <f t="shared" si="22"/>
        <v>34.888973484731736</v>
      </c>
      <c r="J119" s="1">
        <f t="shared" si="17"/>
        <v>12.918797482936091</v>
      </c>
    </row>
    <row r="120" spans="1:10" x14ac:dyDescent="0.25">
      <c r="A120" s="61"/>
      <c r="B120" s="10" t="s">
        <v>10</v>
      </c>
      <c r="C120" s="4">
        <v>184852.21</v>
      </c>
      <c r="D120" s="5">
        <v>260.22899999999998</v>
      </c>
      <c r="E120" s="23">
        <f t="shared" si="18"/>
        <v>185026.24437530022</v>
      </c>
      <c r="F120" s="23">
        <f t="shared" si="20"/>
        <v>143348.67285551757</v>
      </c>
      <c r="G120" s="47">
        <f t="shared" si="21"/>
        <v>1.2907426395345136</v>
      </c>
      <c r="H120" s="44">
        <f t="shared" si="19"/>
        <v>152979.40000000002</v>
      </c>
      <c r="I120" s="1">
        <f t="shared" si="22"/>
        <v>28.380426162662047</v>
      </c>
      <c r="J120" s="1">
        <f t="shared" si="17"/>
        <v>12.72210896015085</v>
      </c>
    </row>
    <row r="121" spans="1:10" x14ac:dyDescent="0.25">
      <c r="A121" s="61"/>
      <c r="B121" s="10" t="s">
        <v>11</v>
      </c>
      <c r="C121" s="4">
        <v>180497.22</v>
      </c>
      <c r="D121" s="5">
        <v>260.47399999999999</v>
      </c>
      <c r="E121" s="23">
        <f t="shared" si="18"/>
        <v>180497.22</v>
      </c>
      <c r="F121" s="23">
        <f t="shared" si="20"/>
        <v>147829.0493046979</v>
      </c>
      <c r="G121" s="47">
        <f t="shared" si="21"/>
        <v>1.2209861380354825</v>
      </c>
      <c r="H121" s="44">
        <f t="shared" si="19"/>
        <v>154101.20000000001</v>
      </c>
      <c r="I121" s="1">
        <f t="shared" si="22"/>
        <v>42.423554680819372</v>
      </c>
      <c r="J121" s="1">
        <f t="shared" ref="J121:J152" si="23">AVERAGE(I110:I121)</f>
        <v>15.135097918993777</v>
      </c>
    </row>
    <row r="122" spans="1:10" x14ac:dyDescent="0.25">
      <c r="A122" s="61">
        <v>2021</v>
      </c>
      <c r="B122" s="10" t="s">
        <v>0</v>
      </c>
      <c r="E122" s="23">
        <v>154255.74</v>
      </c>
      <c r="F122" s="23">
        <f t="shared" si="20"/>
        <v>151691.41889385713</v>
      </c>
      <c r="G122" s="47">
        <f t="shared" ref="G122:G157" si="24">AVERAGE(G110,G98,G86,G74,G62)</f>
        <v>1.0086577397201943</v>
      </c>
      <c r="H122" s="44">
        <f t="shared" si="19"/>
        <v>155223</v>
      </c>
      <c r="I122" s="1">
        <f t="shared" si="22"/>
        <v>42.952082901096581</v>
      </c>
      <c r="J122" s="1">
        <f t="shared" si="23"/>
        <v>17.181316843541584</v>
      </c>
    </row>
    <row r="123" spans="1:10" x14ac:dyDescent="0.25">
      <c r="A123" s="61"/>
      <c r="B123" s="10" t="s">
        <v>1</v>
      </c>
      <c r="E123" s="23">
        <v>183336.09</v>
      </c>
      <c r="F123" s="23">
        <f t="shared" si="20"/>
        <v>155636.81247196067</v>
      </c>
      <c r="G123" s="47">
        <f t="shared" si="24"/>
        <v>1.0568352512691226</v>
      </c>
      <c r="H123" s="44">
        <f t="shared" si="19"/>
        <v>156344.79999999999</v>
      </c>
      <c r="I123" s="1">
        <f t="shared" si="22"/>
        <v>34.814506214496483</v>
      </c>
      <c r="J123" s="1">
        <f t="shared" si="23"/>
        <v>21.190463631029903</v>
      </c>
    </row>
    <row r="124" spans="1:10" x14ac:dyDescent="0.25">
      <c r="A124" s="61"/>
      <c r="B124" s="10" t="s">
        <v>2</v>
      </c>
      <c r="E124" s="23">
        <v>217150.72</v>
      </c>
      <c r="F124" s="23">
        <f t="shared" si="20"/>
        <v>162701.05778910613</v>
      </c>
      <c r="G124" s="47">
        <f t="shared" si="24"/>
        <v>1.1056634217124957</v>
      </c>
      <c r="H124" s="44">
        <f t="shared" si="19"/>
        <v>157466.59999999998</v>
      </c>
      <c r="I124" s="1">
        <f t="shared" si="22"/>
        <v>64.036173985784941</v>
      </c>
      <c r="J124" s="1">
        <f t="shared" si="23"/>
        <v>25.443061121438902</v>
      </c>
    </row>
    <row r="125" spans="1:10" x14ac:dyDescent="0.25">
      <c r="A125" s="61"/>
      <c r="B125" s="10" t="s">
        <v>3</v>
      </c>
      <c r="E125" s="23">
        <v>164285.69</v>
      </c>
      <c r="F125" s="23">
        <f t="shared" si="20"/>
        <v>166088.61180256811</v>
      </c>
      <c r="G125" s="47">
        <f t="shared" si="24"/>
        <v>0.98337414170005855</v>
      </c>
      <c r="H125" s="44">
        <f t="shared" si="19"/>
        <v>158588.39999999997</v>
      </c>
      <c r="I125" s="1">
        <f t="shared" si="22"/>
        <v>32.879552234598989</v>
      </c>
      <c r="J125" s="1">
        <f t="shared" si="23"/>
        <v>28.364075235713134</v>
      </c>
    </row>
    <row r="126" spans="1:10" x14ac:dyDescent="0.25">
      <c r="A126" s="61"/>
      <c r="B126" s="10" t="s">
        <v>4</v>
      </c>
      <c r="E126" s="51">
        <f t="shared" ref="E126:E157" si="25">G126*H126</f>
        <v>165182.75280110681</v>
      </c>
      <c r="F126" s="23">
        <f t="shared" si="20"/>
        <v>168633.38764002497</v>
      </c>
      <c r="G126" s="47">
        <f t="shared" si="24"/>
        <v>1.034265518427169</v>
      </c>
      <c r="H126" s="44">
        <f t="shared" si="19"/>
        <v>159710.19999999995</v>
      </c>
      <c r="I126" s="1">
        <f t="shared" si="22"/>
        <v>22.679794744938693</v>
      </c>
      <c r="J126" s="1">
        <f t="shared" si="23"/>
        <v>31.752031127181038</v>
      </c>
    </row>
    <row r="127" spans="1:10" x14ac:dyDescent="0.25">
      <c r="A127" s="61"/>
      <c r="B127" s="10" t="s">
        <v>5</v>
      </c>
      <c r="E127" s="51">
        <f t="shared" si="25"/>
        <v>159537.13684963292</v>
      </c>
      <c r="F127" s="23">
        <f t="shared" si="20"/>
        <v>171428.00383656877</v>
      </c>
      <c r="G127" s="47">
        <f t="shared" si="24"/>
        <v>0.99194897066275978</v>
      </c>
      <c r="H127" s="44">
        <f t="shared" si="19"/>
        <v>160831.99999999994</v>
      </c>
      <c r="I127" s="1">
        <f t="shared" si="22"/>
        <v>26.615024281027193</v>
      </c>
      <c r="J127" s="1">
        <f t="shared" si="23"/>
        <v>33.431230083753498</v>
      </c>
    </row>
    <row r="128" spans="1:10" x14ac:dyDescent="0.25">
      <c r="A128" s="61"/>
      <c r="B128" s="10" t="s">
        <v>6</v>
      </c>
      <c r="E128" s="51">
        <f t="shared" si="25"/>
        <v>173048.22058490888</v>
      </c>
      <c r="F128" s="23">
        <f t="shared" si="20"/>
        <v>172032.22007446134</v>
      </c>
      <c r="G128" s="47">
        <f t="shared" si="24"/>
        <v>1.0685036139004391</v>
      </c>
      <c r="H128" s="44">
        <f t="shared" si="19"/>
        <v>161953.79999999993</v>
      </c>
      <c r="I128" s="1">
        <f t="shared" si="22"/>
        <v>4.3731596413267768</v>
      </c>
      <c r="J128" s="1">
        <f t="shared" si="23"/>
        <v>31.645529603911942</v>
      </c>
    </row>
    <row r="129" spans="1:10" x14ac:dyDescent="0.25">
      <c r="A129" s="61"/>
      <c r="B129" s="10" t="s">
        <v>7</v>
      </c>
      <c r="E129" s="51">
        <f t="shared" si="25"/>
        <v>167685.57663319289</v>
      </c>
      <c r="F129" s="23">
        <f t="shared" si="20"/>
        <v>172392.29200847715</v>
      </c>
      <c r="G129" s="47">
        <f t="shared" si="24"/>
        <v>1.028268953989395</v>
      </c>
      <c r="H129" s="44">
        <f t="shared" si="19"/>
        <v>163075.59999999992</v>
      </c>
      <c r="I129" s="1">
        <f t="shared" si="22"/>
        <v>2.6449183043272306</v>
      </c>
      <c r="J129" s="1">
        <f t="shared" si="23"/>
        <v>28.717634145964286</v>
      </c>
    </row>
    <row r="130" spans="1:10" x14ac:dyDescent="0.25">
      <c r="A130" s="61"/>
      <c r="B130" s="10" t="s">
        <v>8</v>
      </c>
      <c r="E130" s="51">
        <f t="shared" si="25"/>
        <v>165021.84775791335</v>
      </c>
      <c r="F130" s="23">
        <f t="shared" si="20"/>
        <v>173647.42266993457</v>
      </c>
      <c r="G130" s="47">
        <f t="shared" si="24"/>
        <v>1.0050210768131129</v>
      </c>
      <c r="H130" s="44">
        <f t="shared" si="19"/>
        <v>164197.39999999991</v>
      </c>
      <c r="I130" s="1">
        <f t="shared" si="22"/>
        <v>10.043704876734845</v>
      </c>
      <c r="J130" s="1">
        <f t="shared" si="23"/>
        <v>28.894322626045408</v>
      </c>
    </row>
    <row r="131" spans="1:10" x14ac:dyDescent="0.25">
      <c r="A131" s="61"/>
      <c r="B131" s="10" t="s">
        <v>9</v>
      </c>
      <c r="E131" s="51">
        <f t="shared" si="25"/>
        <v>172563.07079949329</v>
      </c>
      <c r="F131" s="23">
        <f t="shared" si="20"/>
        <v>173965.85915012902</v>
      </c>
      <c r="G131" s="47">
        <f t="shared" si="24"/>
        <v>1.0438174803621927</v>
      </c>
      <c r="H131" s="44">
        <f t="shared" ref="H131:H156" si="26">H130+1121.8</f>
        <v>165319.1999999999</v>
      </c>
      <c r="I131" s="1">
        <f t="shared" si="22"/>
        <v>2.26454678935001</v>
      </c>
      <c r="J131" s="1">
        <f t="shared" si="23"/>
        <v>26.175620401430265</v>
      </c>
    </row>
    <row r="132" spans="1:10" x14ac:dyDescent="0.25">
      <c r="A132" s="61"/>
      <c r="B132" s="10" t="s">
        <v>10</v>
      </c>
      <c r="E132" s="51">
        <f t="shared" si="25"/>
        <v>179085.95556312107</v>
      </c>
      <c r="F132" s="23">
        <f t="shared" si="20"/>
        <v>173470.83508244742</v>
      </c>
      <c r="G132" s="47">
        <f t="shared" si="24"/>
        <v>1.0759726002795056</v>
      </c>
      <c r="H132" s="44">
        <f t="shared" si="26"/>
        <v>166440.99999999988</v>
      </c>
      <c r="I132" s="1">
        <f t="shared" si="22"/>
        <v>-3.2105114775664427</v>
      </c>
      <c r="J132" s="1">
        <f t="shared" si="23"/>
        <v>23.543042264744557</v>
      </c>
    </row>
    <row r="133" spans="1:10" x14ac:dyDescent="0.25">
      <c r="A133" s="61"/>
      <c r="B133" s="10" t="s">
        <v>11</v>
      </c>
      <c r="E133" s="51">
        <f t="shared" si="25"/>
        <v>179932.50572438393</v>
      </c>
      <c r="F133" s="23">
        <f t="shared" si="20"/>
        <v>173423.77555947943</v>
      </c>
      <c r="G133" s="47">
        <f t="shared" si="24"/>
        <v>1.0738213119163924</v>
      </c>
      <c r="H133" s="44">
        <f t="shared" si="26"/>
        <v>167562.79999999987</v>
      </c>
      <c r="I133" s="1">
        <f t="shared" si="22"/>
        <v>-0.31286591317920331</v>
      </c>
      <c r="J133" s="1">
        <f t="shared" si="23"/>
        <v>19.981673881911338</v>
      </c>
    </row>
    <row r="134" spans="1:10" x14ac:dyDescent="0.25">
      <c r="A134" s="61">
        <v>2022</v>
      </c>
      <c r="B134" s="10" t="s">
        <v>0</v>
      </c>
      <c r="E134" s="51">
        <f t="shared" si="25"/>
        <v>158611.40223690678</v>
      </c>
      <c r="F134" s="23">
        <f t="shared" si="20"/>
        <v>173786.74741255501</v>
      </c>
      <c r="G134" s="47">
        <f t="shared" si="24"/>
        <v>0.94028383288638628</v>
      </c>
      <c r="H134" s="44">
        <f t="shared" si="26"/>
        <v>168684.59999999986</v>
      </c>
      <c r="I134" s="1">
        <f t="shared" si="22"/>
        <v>2.8236629877804171</v>
      </c>
      <c r="J134" s="1">
        <f t="shared" si="23"/>
        <v>16.637638889134994</v>
      </c>
    </row>
    <row r="135" spans="1:10" x14ac:dyDescent="0.25">
      <c r="A135" s="61"/>
      <c r="B135" s="10" t="s">
        <v>1</v>
      </c>
      <c r="E135" s="51">
        <f t="shared" si="25"/>
        <v>185558.11043751769</v>
      </c>
      <c r="F135" s="23">
        <f t="shared" si="20"/>
        <v>173971.91578234814</v>
      </c>
      <c r="G135" s="47">
        <f t="shared" si="24"/>
        <v>1.0927627606351578</v>
      </c>
      <c r="H135" s="44">
        <f t="shared" si="26"/>
        <v>169806.39999999985</v>
      </c>
      <c r="I135" s="1">
        <f t="shared" si="22"/>
        <v>1.2119929237705998</v>
      </c>
      <c r="J135" s="1">
        <f t="shared" si="23"/>
        <v>13.837429448241169</v>
      </c>
    </row>
    <row r="136" spans="1:10" x14ac:dyDescent="0.25">
      <c r="A136" s="61"/>
      <c r="B136" s="10" t="s">
        <v>2</v>
      </c>
      <c r="E136" s="51">
        <f t="shared" si="25"/>
        <v>183754.42264480607</v>
      </c>
      <c r="F136" s="23">
        <f t="shared" si="20"/>
        <v>171188.89100274866</v>
      </c>
      <c r="G136" s="47">
        <f t="shared" si="24"/>
        <v>1.0750386574292963</v>
      </c>
      <c r="H136" s="44">
        <f t="shared" si="26"/>
        <v>170928.19999999984</v>
      </c>
      <c r="I136" s="1">
        <f t="shared" si="22"/>
        <v>-15.379316888838284</v>
      </c>
      <c r="J136" s="1">
        <f t="shared" si="23"/>
        <v>7.2194718753559011</v>
      </c>
    </row>
    <row r="137" spans="1:10" x14ac:dyDescent="0.25">
      <c r="A137" s="61"/>
      <c r="B137" s="10" t="s">
        <v>3</v>
      </c>
      <c r="E137" s="51">
        <f t="shared" si="25"/>
        <v>151990.46217916513</v>
      </c>
      <c r="F137" s="23">
        <f t="shared" si="20"/>
        <v>170164.28868434575</v>
      </c>
      <c r="G137" s="47">
        <f t="shared" si="24"/>
        <v>0.88340867293906</v>
      </c>
      <c r="H137" s="44">
        <f t="shared" si="26"/>
        <v>172049.99999999983</v>
      </c>
      <c r="I137" s="1">
        <f t="shared" si="22"/>
        <v>-7.4840528233681658</v>
      </c>
      <c r="J137" s="1">
        <f t="shared" si="23"/>
        <v>3.8558381205253056</v>
      </c>
    </row>
    <row r="138" spans="1:10" x14ac:dyDescent="0.25">
      <c r="A138" s="61"/>
      <c r="B138" s="10" t="s">
        <v>4</v>
      </c>
      <c r="E138" s="51">
        <f t="shared" si="25"/>
        <v>185096.47378754566</v>
      </c>
      <c r="F138" s="23">
        <f t="shared" si="20"/>
        <v>171823.76543321565</v>
      </c>
      <c r="G138" s="47">
        <f t="shared" si="24"/>
        <v>1.0688603674937021</v>
      </c>
      <c r="H138" s="44">
        <f t="shared" si="26"/>
        <v>173171.79999999981</v>
      </c>
      <c r="I138" s="1">
        <f t="shared" si="22"/>
        <v>12.055569149169322</v>
      </c>
      <c r="J138" s="1">
        <f t="shared" si="23"/>
        <v>2.9704859875445249</v>
      </c>
    </row>
    <row r="139" spans="1:10" x14ac:dyDescent="0.25">
      <c r="A139" s="61"/>
      <c r="B139" s="10" t="s">
        <v>5</v>
      </c>
      <c r="E139" s="51">
        <f t="shared" si="25"/>
        <v>165995.27758910775</v>
      </c>
      <c r="F139" s="23">
        <f t="shared" si="20"/>
        <v>172361.9438281719</v>
      </c>
      <c r="G139" s="47">
        <f t="shared" si="24"/>
        <v>0.9523888289019673</v>
      </c>
      <c r="H139" s="44">
        <f t="shared" si="26"/>
        <v>174293.5999999998</v>
      </c>
      <c r="I139" s="1">
        <f t="shared" si="22"/>
        <v>4.048048540298022</v>
      </c>
      <c r="J139" s="1">
        <f t="shared" si="23"/>
        <v>1.0899046758170943</v>
      </c>
    </row>
    <row r="140" spans="1:10" x14ac:dyDescent="0.25">
      <c r="A140" s="61"/>
      <c r="B140" s="10" t="s">
        <v>6</v>
      </c>
      <c r="E140" s="51">
        <f t="shared" si="25"/>
        <v>194961.59771181279</v>
      </c>
      <c r="F140" s="23">
        <f t="shared" si="20"/>
        <v>174188.0585887472</v>
      </c>
      <c r="G140" s="47">
        <f t="shared" si="24"/>
        <v>1.1114280599754243</v>
      </c>
      <c r="H140" s="44">
        <f t="shared" si="26"/>
        <v>175415.39999999979</v>
      </c>
      <c r="I140" s="1">
        <f t="shared" si="22"/>
        <v>12.663162356039232</v>
      </c>
      <c r="J140" s="1">
        <f t="shared" si="23"/>
        <v>1.7807382353764651</v>
      </c>
    </row>
    <row r="141" spans="1:10" x14ac:dyDescent="0.25">
      <c r="A141" s="61"/>
      <c r="B141" s="10" t="s">
        <v>7</v>
      </c>
      <c r="E141" s="51">
        <f t="shared" si="25"/>
        <v>184800.36536485358</v>
      </c>
      <c r="F141" s="23">
        <f t="shared" ref="F141:F157" si="27">AVERAGE(E130:E141)</f>
        <v>175614.29098305225</v>
      </c>
      <c r="G141" s="47">
        <f t="shared" si="24"/>
        <v>1.0468069356761851</v>
      </c>
      <c r="H141" s="44">
        <f t="shared" si="26"/>
        <v>176537.19999999978</v>
      </c>
      <c r="I141" s="1">
        <f t="shared" si="22"/>
        <v>10.206476356102334</v>
      </c>
      <c r="J141" s="1">
        <f t="shared" si="23"/>
        <v>2.4108680730243903</v>
      </c>
    </row>
    <row r="142" spans="1:10" x14ac:dyDescent="0.25">
      <c r="A142" s="61"/>
      <c r="B142" s="10" t="s">
        <v>8</v>
      </c>
      <c r="E142" s="51">
        <f t="shared" si="25"/>
        <v>182535.36267346499</v>
      </c>
      <c r="F142" s="23">
        <f t="shared" si="27"/>
        <v>177073.75055934823</v>
      </c>
      <c r="G142" s="47">
        <f t="shared" si="24"/>
        <v>1.0274478786521664</v>
      </c>
      <c r="H142" s="44">
        <f t="shared" si="26"/>
        <v>177658.99999999977</v>
      </c>
      <c r="I142" s="1">
        <f t="shared" ref="I142:I157" si="28">((E142-E130)/E130)*100</f>
        <v>10.612846210062999</v>
      </c>
      <c r="J142" s="1">
        <f t="shared" si="23"/>
        <v>2.4582965174684031</v>
      </c>
    </row>
    <row r="143" spans="1:10" x14ac:dyDescent="0.25">
      <c r="A143" s="61"/>
      <c r="B143" s="10" t="s">
        <v>9</v>
      </c>
      <c r="E143" s="51">
        <f t="shared" si="25"/>
        <v>186287.79453733223</v>
      </c>
      <c r="F143" s="23">
        <f t="shared" si="27"/>
        <v>178217.47753750149</v>
      </c>
      <c r="G143" s="47">
        <f t="shared" si="24"/>
        <v>1.0419899370476722</v>
      </c>
      <c r="H143" s="44">
        <f t="shared" si="26"/>
        <v>178780.79999999976</v>
      </c>
      <c r="I143" s="1">
        <f t="shared" si="28"/>
        <v>7.9534535832328501</v>
      </c>
      <c r="J143" s="1">
        <f t="shared" si="23"/>
        <v>2.9323720836253067</v>
      </c>
    </row>
    <row r="144" spans="1:10" x14ac:dyDescent="0.25">
      <c r="A144" s="61"/>
      <c r="B144" s="10" t="s">
        <v>10</v>
      </c>
      <c r="E144" s="51">
        <f t="shared" si="25"/>
        <v>195452.06653252509</v>
      </c>
      <c r="F144" s="23">
        <f t="shared" si="27"/>
        <v>179581.3201182851</v>
      </c>
      <c r="G144" s="47">
        <f t="shared" si="24"/>
        <v>1.0864326948722551</v>
      </c>
      <c r="H144" s="44">
        <f t="shared" si="26"/>
        <v>179902.59999999974</v>
      </c>
      <c r="I144" s="1">
        <f t="shared" si="28"/>
        <v>9.1386903668364905</v>
      </c>
      <c r="J144" s="1">
        <f t="shared" si="23"/>
        <v>3.9614722373255513</v>
      </c>
    </row>
    <row r="145" spans="1:10" x14ac:dyDescent="0.25">
      <c r="A145" s="61"/>
      <c r="B145" s="10" t="s">
        <v>11</v>
      </c>
      <c r="E145" s="51">
        <f t="shared" si="25"/>
        <v>192326.36423646088</v>
      </c>
      <c r="F145" s="23">
        <f t="shared" si="27"/>
        <v>180614.14166095818</v>
      </c>
      <c r="G145" s="47">
        <f t="shared" si="24"/>
        <v>1.0624333749288006</v>
      </c>
      <c r="H145" s="44">
        <f t="shared" si="26"/>
        <v>181024.39999999973</v>
      </c>
      <c r="I145" s="1">
        <f t="shared" si="28"/>
        <v>6.8880597545068127</v>
      </c>
      <c r="J145" s="1">
        <f t="shared" si="23"/>
        <v>4.5615493762993857</v>
      </c>
    </row>
    <row r="146" spans="1:10" x14ac:dyDescent="0.25">
      <c r="A146" s="61">
        <v>2023</v>
      </c>
      <c r="B146" s="10" t="s">
        <v>0</v>
      </c>
      <c r="E146" s="51">
        <f t="shared" si="25"/>
        <v>167863.9360601136</v>
      </c>
      <c r="F146" s="23">
        <f t="shared" si="27"/>
        <v>181385.1861462254</v>
      </c>
      <c r="G146" s="47">
        <f t="shared" si="24"/>
        <v>0.92158900959840973</v>
      </c>
      <c r="H146" s="44">
        <f t="shared" si="26"/>
        <v>182146.19999999972</v>
      </c>
      <c r="I146" s="1">
        <f t="shared" si="28"/>
        <v>5.8334607050424747</v>
      </c>
      <c r="J146" s="1">
        <f t="shared" si="23"/>
        <v>4.8123658527378907</v>
      </c>
    </row>
    <row r="147" spans="1:10" x14ac:dyDescent="0.25">
      <c r="A147" s="61"/>
      <c r="B147" s="10" t="s">
        <v>1</v>
      </c>
      <c r="E147" s="51">
        <f t="shared" si="25"/>
        <v>205743.87618307365</v>
      </c>
      <c r="F147" s="23">
        <f t="shared" si="27"/>
        <v>183067.33329168844</v>
      </c>
      <c r="G147" s="47">
        <f t="shared" si="24"/>
        <v>1.1226393924911822</v>
      </c>
      <c r="H147" s="44">
        <f t="shared" si="26"/>
        <v>183267.99999999971</v>
      </c>
      <c r="I147" s="1">
        <f t="shared" si="28"/>
        <v>10.878406606944315</v>
      </c>
      <c r="J147" s="1">
        <f t="shared" si="23"/>
        <v>5.6179003263357004</v>
      </c>
    </row>
    <row r="148" spans="1:10" x14ac:dyDescent="0.25">
      <c r="A148" s="61"/>
      <c r="B148" s="10" t="s">
        <v>2</v>
      </c>
      <c r="E148" s="51">
        <f t="shared" si="25"/>
        <v>190491.00221776305</v>
      </c>
      <c r="F148" s="23">
        <f t="shared" si="27"/>
        <v>183628.71492276818</v>
      </c>
      <c r="G148" s="47">
        <f t="shared" si="24"/>
        <v>1.0330886102038364</v>
      </c>
      <c r="H148" s="44">
        <f t="shared" si="26"/>
        <v>184389.7999999997</v>
      </c>
      <c r="I148" s="1">
        <f t="shared" si="28"/>
        <v>3.6660775158476948</v>
      </c>
      <c r="J148" s="1">
        <f t="shared" si="23"/>
        <v>7.2050165267261974</v>
      </c>
    </row>
    <row r="149" spans="1:10" x14ac:dyDescent="0.25">
      <c r="A149" s="61"/>
      <c r="B149" s="10" t="s">
        <v>3</v>
      </c>
      <c r="E149" s="51">
        <f t="shared" si="25"/>
        <v>169219.04715111593</v>
      </c>
      <c r="F149" s="23">
        <f t="shared" si="27"/>
        <v>185064.43033709741</v>
      </c>
      <c r="G149" s="47">
        <f t="shared" si="24"/>
        <v>0.91217501844152182</v>
      </c>
      <c r="H149" s="44">
        <f t="shared" si="26"/>
        <v>185511.59999999969</v>
      </c>
      <c r="I149" s="1">
        <f t="shared" si="28"/>
        <v>11.335306653414792</v>
      </c>
      <c r="J149" s="1">
        <f t="shared" si="23"/>
        <v>8.7732964831247759</v>
      </c>
    </row>
    <row r="150" spans="1:10" x14ac:dyDescent="0.25">
      <c r="A150" s="61"/>
      <c r="B150" s="10" t="s">
        <v>4</v>
      </c>
      <c r="E150" s="51">
        <f t="shared" si="25"/>
        <v>213410.15713635838</v>
      </c>
      <c r="F150" s="23">
        <f t="shared" si="27"/>
        <v>187423.90394949852</v>
      </c>
      <c r="G150" s="47">
        <f t="shared" si="24"/>
        <v>1.1434724820764062</v>
      </c>
      <c r="H150" s="44">
        <f t="shared" si="26"/>
        <v>186633.39999999967</v>
      </c>
      <c r="I150" s="1">
        <f t="shared" si="28"/>
        <v>15.296716771228851</v>
      </c>
      <c r="J150" s="1">
        <f t="shared" si="23"/>
        <v>9.0433921182964045</v>
      </c>
    </row>
    <row r="151" spans="1:10" x14ac:dyDescent="0.25">
      <c r="A151" s="61"/>
      <c r="B151" s="10" t="s">
        <v>5</v>
      </c>
      <c r="E151" s="51">
        <f t="shared" si="25"/>
        <v>187641.14218641925</v>
      </c>
      <c r="F151" s="23">
        <f t="shared" si="27"/>
        <v>189227.72599927449</v>
      </c>
      <c r="G151" s="47">
        <f t="shared" si="24"/>
        <v>0.99939251848374688</v>
      </c>
      <c r="H151" s="44">
        <f t="shared" si="26"/>
        <v>187755.19999999966</v>
      </c>
      <c r="I151" s="1">
        <f t="shared" si="28"/>
        <v>13.040048434927199</v>
      </c>
      <c r="J151" s="1">
        <f t="shared" si="23"/>
        <v>9.7927254428488357</v>
      </c>
    </row>
    <row r="152" spans="1:10" x14ac:dyDescent="0.25">
      <c r="A152" s="61"/>
      <c r="B152" s="10" t="s">
        <v>6</v>
      </c>
      <c r="E152" s="51">
        <f t="shared" si="25"/>
        <v>212190.3685531127</v>
      </c>
      <c r="F152" s="23">
        <f t="shared" si="27"/>
        <v>190663.45690271611</v>
      </c>
      <c r="G152" s="47">
        <f t="shared" si="24"/>
        <v>1.1234314847922886</v>
      </c>
      <c r="H152" s="44">
        <f t="shared" si="26"/>
        <v>188876.99999999965</v>
      </c>
      <c r="I152" s="1">
        <f t="shared" si="28"/>
        <v>8.8370074124890117</v>
      </c>
      <c r="J152" s="1">
        <f t="shared" si="23"/>
        <v>9.4738791975529875</v>
      </c>
    </row>
    <row r="153" spans="1:10" x14ac:dyDescent="0.25">
      <c r="A153" s="61"/>
      <c r="B153" s="10" t="s">
        <v>7</v>
      </c>
      <c r="E153" s="51">
        <f t="shared" si="25"/>
        <v>203335.8058811535</v>
      </c>
      <c r="F153" s="23">
        <f t="shared" si="27"/>
        <v>192208.07694574108</v>
      </c>
      <c r="G153" s="47">
        <f t="shared" si="24"/>
        <v>1.0701952111337223</v>
      </c>
      <c r="H153" s="44">
        <f t="shared" si="26"/>
        <v>189998.79999999964</v>
      </c>
      <c r="I153" s="1">
        <f t="shared" si="28"/>
        <v>10.029980449283839</v>
      </c>
      <c r="J153" s="1">
        <f t="shared" ref="J153:J157" si="29">AVERAGE(I142:I153)</f>
        <v>9.4591712053181123</v>
      </c>
    </row>
    <row r="154" spans="1:10" x14ac:dyDescent="0.25">
      <c r="A154" s="61"/>
      <c r="B154" s="10" t="s">
        <v>8</v>
      </c>
      <c r="E154" s="51">
        <f t="shared" si="25"/>
        <v>207110.97842446642</v>
      </c>
      <c r="F154" s="23">
        <f t="shared" si="27"/>
        <v>194256.04492499121</v>
      </c>
      <c r="G154" s="47">
        <f t="shared" si="24"/>
        <v>1.0836664306436188</v>
      </c>
      <c r="H154" s="44">
        <f t="shared" si="26"/>
        <v>191120.59999999963</v>
      </c>
      <c r="I154" s="1">
        <f t="shared" si="28"/>
        <v>13.463482029487302</v>
      </c>
      <c r="J154" s="1">
        <f t="shared" si="29"/>
        <v>9.6967241902701371</v>
      </c>
    </row>
    <row r="155" spans="1:10" x14ac:dyDescent="0.25">
      <c r="A155" s="61"/>
      <c r="B155" s="10" t="s">
        <v>9</v>
      </c>
      <c r="E155" s="51">
        <f t="shared" si="25"/>
        <v>208297.49186228949</v>
      </c>
      <c r="F155" s="23">
        <f t="shared" si="27"/>
        <v>196090.18636873769</v>
      </c>
      <c r="G155" s="47">
        <f t="shared" si="24"/>
        <v>1.0835148326398854</v>
      </c>
      <c r="H155" s="44">
        <f t="shared" si="26"/>
        <v>192242.39999999962</v>
      </c>
      <c r="I155" s="1">
        <f t="shared" si="28"/>
        <v>11.814889633333706</v>
      </c>
      <c r="J155" s="1">
        <f t="shared" si="29"/>
        <v>10.01851052777854</v>
      </c>
    </row>
    <row r="156" spans="1:10" x14ac:dyDescent="0.25">
      <c r="A156" s="61"/>
      <c r="B156" s="10" t="s">
        <v>10</v>
      </c>
      <c r="E156" s="51">
        <f t="shared" si="25"/>
        <v>215219.46329487718</v>
      </c>
      <c r="F156" s="23">
        <f t="shared" si="27"/>
        <v>197737.46943226701</v>
      </c>
      <c r="G156" s="47">
        <f t="shared" si="24"/>
        <v>1.1130264200657496</v>
      </c>
      <c r="H156" s="44">
        <f t="shared" si="26"/>
        <v>193364.1999999996</v>
      </c>
      <c r="I156" s="1">
        <f t="shared" si="28"/>
        <v>10.113680102258016</v>
      </c>
      <c r="J156" s="1">
        <f t="shared" si="29"/>
        <v>10.099759672397001</v>
      </c>
    </row>
    <row r="157" spans="1:10" x14ac:dyDescent="0.25">
      <c r="A157" s="61"/>
      <c r="B157" s="10" t="s">
        <v>11</v>
      </c>
      <c r="E157" s="51">
        <f t="shared" si="25"/>
        <v>207639.21806379242</v>
      </c>
      <c r="F157" s="23">
        <f t="shared" si="27"/>
        <v>199013.54058454462</v>
      </c>
      <c r="G157" s="47">
        <f t="shared" si="24"/>
        <v>1.0676306678310667</v>
      </c>
      <c r="H157" s="44">
        <f>H156+1121.8</f>
        <v>194485.99999999959</v>
      </c>
      <c r="I157" s="1">
        <f t="shared" si="28"/>
        <v>7.961910936196313</v>
      </c>
      <c r="J157" s="1">
        <f t="shared" si="29"/>
        <v>10.189247270871126</v>
      </c>
    </row>
  </sheetData>
  <mergeCells count="13">
    <mergeCell ref="A62:A73"/>
    <mergeCell ref="A2:A13"/>
    <mergeCell ref="A14:A25"/>
    <mergeCell ref="A26:A37"/>
    <mergeCell ref="A38:A49"/>
    <mergeCell ref="A50:A61"/>
    <mergeCell ref="A134:A145"/>
    <mergeCell ref="A146:A157"/>
    <mergeCell ref="A74:A85"/>
    <mergeCell ref="A86:A97"/>
    <mergeCell ref="A98:A109"/>
    <mergeCell ref="A110:A121"/>
    <mergeCell ref="A122:A133"/>
  </mergeCells>
  <conditionalFormatting sqref="J25:J157">
    <cfRule type="colorScale" priority="1">
      <colorScale>
        <cfvo type="min"/>
        <cfvo type="num" val="0"/>
        <cfvo type="max"/>
        <color rgb="FFFF0000"/>
        <color rgb="FFFCFCFF"/>
        <color rgb="FF00B050"/>
      </colorScale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4FEF859F5BA4B89A4DC153F9F7047" ma:contentTypeVersion="15" ma:contentTypeDescription="Create a new document." ma:contentTypeScope="" ma:versionID="b5fa590b7f45a361efbe31527972df3a">
  <xsd:schema xmlns:xsd="http://www.w3.org/2001/XMLSchema" xmlns:xs="http://www.w3.org/2001/XMLSchema" xmlns:p="http://schemas.microsoft.com/office/2006/metadata/properties" xmlns:ns2="42d80b5b-9166-41de-9abd-a7089d0244a6" xmlns:ns3="8523a9fe-24b3-4fba-b4b4-99549620bb68" targetNamespace="http://schemas.microsoft.com/office/2006/metadata/properties" ma:root="true" ma:fieldsID="b01e48d6b3b521a7505fc0082122531f" ns2:_="" ns3:_="">
    <xsd:import namespace="42d80b5b-9166-41de-9abd-a7089d0244a6"/>
    <xsd:import namespace="8523a9fe-24b3-4fba-b4b4-99549620bb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80b5b-9166-41de-9abd-a7089d024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edaba5d-021b-47f3-88ae-893c76e4e3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3a9fe-24b3-4fba-b4b4-99549620bb6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b375bf-7140-4311-8b8b-4d36e8f1518a}" ma:internalName="TaxCatchAll" ma:showField="CatchAllData" ma:web="8523a9fe-24b3-4fba-b4b4-99549620bb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23a9fe-24b3-4fba-b4b4-99549620bb68" xsi:nil="true"/>
    <lcf76f155ced4ddcb4097134ff3c332f xmlns="42d80b5b-9166-41de-9abd-a7089d0244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EC72B2-511D-44F5-9C10-22209A460976}"/>
</file>

<file path=customXml/itemProps2.xml><?xml version="1.0" encoding="utf-8"?>
<ds:datastoreItem xmlns:ds="http://schemas.openxmlformats.org/officeDocument/2006/customXml" ds:itemID="{BD789431-D345-4714-89A3-3BCB93A4AEFE}"/>
</file>

<file path=customXml/itemProps3.xml><?xml version="1.0" encoding="utf-8"?>
<ds:datastoreItem xmlns:ds="http://schemas.openxmlformats.org/officeDocument/2006/customXml" ds:itemID="{80683352-58BA-446C-A6A9-975C4682C9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J-Projections</vt:lpstr>
      <vt:lpstr>Sheet2</vt:lpstr>
      <vt:lpstr>C-Projections</vt:lpstr>
      <vt:lpstr>C-Build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Zagurski</dc:creator>
  <cp:lastModifiedBy>John Zagurski</cp:lastModifiedBy>
  <dcterms:created xsi:type="dcterms:W3CDTF">2021-04-19T13:45:40Z</dcterms:created>
  <dcterms:modified xsi:type="dcterms:W3CDTF">2023-07-20T18:39:11Z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0x010100CE44FEF859F5BA4B89A4DC153F9F7047</vt:lpwstr>
  </property>
</Properties>
</file>